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27.11.2020" sheetId="5" r:id="rId5"/>
    <sheet name="02.02.2021" sheetId="6" r:id="rId6"/>
  </sheets>
  <definedNames/>
  <calcPr fullCalcOnLoad="1"/>
</workbook>
</file>

<file path=xl/sharedStrings.xml><?xml version="1.0" encoding="utf-8"?>
<sst xmlns="http://schemas.openxmlformats.org/spreadsheetml/2006/main" count="275" uniqueCount="77">
  <si>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</si>
  <si>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Г. Исакова, 249а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</si>
  <si>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</si>
  <si>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</si>
  <si>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</si>
  <si>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</si>
  <si>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</si>
  <si>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</si>
  <si>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</si>
  <si>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</si>
  <si>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</si>
  <si>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</si>
  <si>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</si>
  <si>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</si>
  <si>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</si>
  <si>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</si>
  <si>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</si>
  <si>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</si>
  <si>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</si>
  <si>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</si>
  <si>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</si>
  <si>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</si>
  <si>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</si>
  <si>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</si>
  <si>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</si>
  <si>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</si>
  <si>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</si>
  <si>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</si>
  <si>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</si>
  <si>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</si>
  <si>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</si>
  <si>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</si>
  <si>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</si>
  <si>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</si>
  <si>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</si>
  <si>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</si>
  <si>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</si>
  <si>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</si>
  <si>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</si>
  <si>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</si>
  <si>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</si>
  <si>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</si>
  <si>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Диагностика лифтового оборудования 1-2 подъезды</t>
  </si>
  <si>
    <t>2.2</t>
  </si>
  <si>
    <t>Последиагностический ремонт лифтов</t>
  </si>
  <si>
    <t>2.3</t>
  </si>
  <si>
    <t>Санитарная обрезка клен</t>
  </si>
  <si>
    <t>2.4</t>
  </si>
  <si>
    <t xml:space="preserve">Промывка, опресовка ОС </t>
  </si>
  <si>
    <t>2.5</t>
  </si>
  <si>
    <t>Дезенфекция мусороствола, с побелкой мусорокамер</t>
  </si>
  <si>
    <t>2.6</t>
  </si>
  <si>
    <t>Очистка подвала, техэтажа</t>
  </si>
  <si>
    <t>2.7</t>
  </si>
  <si>
    <t>Ремонт межпанельных швов по заявкам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</si>
  <si>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</si>
  <si>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</si>
  <si>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</si>
  <si>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</si>
  <si>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</si>
  <si>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</si>
  <si>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</si>
  <si>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</si>
  <si>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Эр - Телеком Холдинг"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</si>
  <si>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</si>
  <si>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</si>
  <si>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</si>
  <si>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</si>
  <si>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Г. Исакова, 249а</t>
  </si>
  <si>
    <t>Установка сеток на техническом этаже</t>
  </si>
  <si>
    <t>Ремонт кровли по заявкам</t>
  </si>
  <si>
    <t>Завоз песка</t>
  </si>
  <si>
    <t>Остаток денежных средств на текущий ремонт МКД  с 2020 года</t>
  </si>
  <si>
    <t>3.1</t>
  </si>
  <si>
    <t>Участие в программе «Комфортная среда» 40%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</si>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</sst>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43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7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Fill="1" applyBorder="1" applyProtection="1">
      <alignment/>
      <protection locked="0"/>
    </xf>
    <xf numFmtId="166" fontId="6" fillId="0" borderId="2" xfId="21" applyNumberFormat="1" applyFont="1" applyFill="1" applyBorder="1" applyAlignment="1" applyProtection="1">
      <alignment wrapText="1"/>
      <protection locked="0"/>
    </xf>
    <xf numFmtId="165" fontId="6" fillId="0" borderId="2" xfId="21" applyNumberFormat="1" applyFont="1" applyFill="1" applyBorder="1" applyAlignment="1" applyProtection="1">
      <alignment horizontal="center"/>
      <protection/>
    </xf>
    <xf numFmtId="164" fontId="3" fillId="0" borderId="0" xfId="21" applyFont="1" applyFill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8" fillId="0" borderId="2" xfId="21" applyNumberFormat="1" applyFont="1" applyFill="1" applyBorder="1" applyAlignment="1" applyProtection="1">
      <alignment horizontal="center"/>
      <protection/>
    </xf>
    <xf numFmtId="166" fontId="6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8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8" fillId="0" borderId="8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7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57225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57225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152400</xdr:rowOff>
    </xdr:from>
    <xdr:to>
      <xdr:col>6</xdr:col>
      <xdr:colOff>95250</xdr:colOff>
      <xdr:row>2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57975" y="152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657975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16" sqref="A16"/>
    </sheetView>
  </sheetViews>
  <sheetFormatPr defaultColWidth="9.140625" defaultRowHeight="12.75"/>
  <cols>
    <col min="1" max="1" width="4.7109375" style="1" customWidth="1"/>
    <col min="2" max="2" width="46.57421875" style="1" customWidth="1"/>
    <col min="3" max="3" width="10.00390625" style="1" customWidth="1"/>
    <col min="4" max="4" width="7.7109375" style="1" customWidth="1"/>
    <col min="5" max="5" width="13.003906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2:6" ht="12.75">
      <c r="B3" s="6" t="s">
        <v>2</v>
      </c>
      <c r="C3" s="7" t="s">
        <v>3</v>
      </c>
      <c r="D3" s="7"/>
      <c r="E3" s="7"/>
      <c r="F3" s="8"/>
    </row>
    <row r="4" spans="2:6" ht="12.75">
      <c r="B4" s="6" t="s">
        <v>4</v>
      </c>
      <c r="C4" s="9">
        <v>2</v>
      </c>
      <c r="D4" s="9"/>
      <c r="E4" s="9"/>
      <c r="F4" s="3"/>
    </row>
    <row r="5" spans="2:6" ht="12.75">
      <c r="B5" s="10" t="s">
        <v>5</v>
      </c>
      <c r="C5" s="9">
        <v>3958</v>
      </c>
      <c r="D5" s="9"/>
      <c r="E5" s="9"/>
      <c r="F5" s="3"/>
    </row>
    <row r="6" spans="2:6" ht="12.75">
      <c r="B6" s="10" t="s">
        <v>6</v>
      </c>
      <c r="C6" s="11">
        <v>612</v>
      </c>
      <c r="D6" s="12"/>
      <c r="E6" s="13"/>
      <c r="F6" s="3"/>
    </row>
    <row r="7" spans="2:6" ht="12.75">
      <c r="B7" s="14" t="s">
        <v>7</v>
      </c>
      <c r="C7" s="15">
        <v>123247.31</v>
      </c>
      <c r="D7" s="16"/>
      <c r="E7" s="17"/>
      <c r="F7" s="18"/>
    </row>
    <row r="8" spans="2:6" ht="12.75">
      <c r="B8" s="14" t="s">
        <v>8</v>
      </c>
      <c r="C8" s="19">
        <v>2</v>
      </c>
      <c r="D8" s="20"/>
      <c r="E8" s="20"/>
      <c r="F8" s="18"/>
    </row>
    <row r="9" spans="2:5" ht="12.75">
      <c r="B9" s="21" t="s">
        <v>9</v>
      </c>
      <c r="C9" s="22">
        <v>9.48</v>
      </c>
      <c r="D9" s="23"/>
      <c r="E9" s="24"/>
    </row>
    <row r="10" spans="2:5" ht="12.75">
      <c r="B10" s="21" t="s">
        <v>10</v>
      </c>
      <c r="C10" s="22">
        <v>16938.24</v>
      </c>
      <c r="D10" s="23"/>
      <c r="E10" s="24"/>
    </row>
    <row r="11" spans="2:5" ht="12.75">
      <c r="B11" s="21" t="s">
        <v>11</v>
      </c>
      <c r="C11" s="25">
        <f>C5*C9*12</f>
        <v>450262.0800000001</v>
      </c>
      <c r="D11" s="23">
        <f>C11/12</f>
        <v>37521.840000000004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18365.12</v>
      </c>
      <c r="D14" s="32">
        <v>4.64</v>
      </c>
      <c r="E14" s="32">
        <f>C14*12</f>
        <v>220381.44</v>
      </c>
      <c r="F14" s="32">
        <f>C14*12</f>
        <v>220381.44</v>
      </c>
    </row>
    <row r="15" spans="1:6" ht="12.75">
      <c r="A15" s="33" t="s">
        <v>21</v>
      </c>
      <c r="B15" s="34" t="s">
        <v>22</v>
      </c>
      <c r="C15" s="32">
        <f>D15*C5</f>
        <v>2651.86</v>
      </c>
      <c r="D15" s="32">
        <v>0.67</v>
      </c>
      <c r="E15" s="32">
        <f>C15*12</f>
        <v>31822.32</v>
      </c>
      <c r="F15" s="32">
        <f>C15*12</f>
        <v>31822.32</v>
      </c>
    </row>
    <row r="16" spans="1:6" ht="12.75">
      <c r="A16" s="35" t="s">
        <v>23</v>
      </c>
      <c r="B16" s="24" t="s">
        <v>24</v>
      </c>
      <c r="C16" s="32">
        <f>E16/12</f>
        <v>196</v>
      </c>
      <c r="D16" s="32">
        <f>C16/C5</f>
        <v>0.049519959575543206</v>
      </c>
      <c r="E16" s="36">
        <f>(C8*98)*12</f>
        <v>2352</v>
      </c>
      <c r="F16" s="32">
        <f>C16*12</f>
        <v>2352</v>
      </c>
    </row>
    <row r="17" spans="1:6" ht="12.75">
      <c r="A17" s="35" t="s">
        <v>25</v>
      </c>
      <c r="B17" s="37" t="s">
        <v>26</v>
      </c>
      <c r="C17" s="32">
        <f>E17/12</f>
        <v>35.7</v>
      </c>
      <c r="D17" s="32">
        <f>C17/C5</f>
        <v>0.009019706922688227</v>
      </c>
      <c r="E17" s="32">
        <f>C6*0.7</f>
        <v>428.40000000000003</v>
      </c>
      <c r="F17" s="32">
        <f>C17*12</f>
        <v>428.40000000000003</v>
      </c>
    </row>
    <row r="18" spans="1:6" ht="12.75">
      <c r="A18" s="35" t="s">
        <v>27</v>
      </c>
      <c r="B18" s="37" t="s">
        <v>28</v>
      </c>
      <c r="C18" s="32">
        <f>E18/12</f>
        <v>61.199999999999996</v>
      </c>
      <c r="D18" s="32">
        <f>C18/C5</f>
        <v>0.015462354724608387</v>
      </c>
      <c r="E18" s="32">
        <f>C6*1.2</f>
        <v>734.4</v>
      </c>
      <c r="F18" s="32">
        <f>C18*12</f>
        <v>734.4</v>
      </c>
    </row>
    <row r="19" spans="1:6" s="38" customFormat="1" ht="12.75">
      <c r="A19" s="35" t="s">
        <v>29</v>
      </c>
      <c r="B19" s="37" t="s">
        <v>30</v>
      </c>
      <c r="C19" s="32">
        <f>C11*0.12/12</f>
        <v>4502.620800000001</v>
      </c>
      <c r="D19" s="32">
        <f>C19/C5</f>
        <v>1.1376000000000002</v>
      </c>
      <c r="E19" s="36">
        <f>C11*0.12</f>
        <v>54031.44960000001</v>
      </c>
      <c r="F19" s="32">
        <f>C19*12</f>
        <v>54031.44960000001</v>
      </c>
    </row>
    <row r="20" spans="1:6" ht="12.75">
      <c r="A20" s="35" t="s">
        <v>31</v>
      </c>
      <c r="B20" s="37" t="s">
        <v>32</v>
      </c>
      <c r="C20" s="32">
        <f>C11*0.009/12</f>
        <v>337.6965600000001</v>
      </c>
      <c r="D20" s="32">
        <f>C20/C5</f>
        <v>0.08532000000000002</v>
      </c>
      <c r="E20" s="36">
        <f>C11*0.009</f>
        <v>4052.358720000001</v>
      </c>
      <c r="F20" s="32">
        <f>C20*12</f>
        <v>4052.358720000001</v>
      </c>
    </row>
    <row r="21" spans="1:6" s="38" customFormat="1" ht="12.75">
      <c r="A21" s="35" t="s">
        <v>33</v>
      </c>
      <c r="B21" s="37" t="s">
        <v>34</v>
      </c>
      <c r="C21" s="32">
        <f>E21/12</f>
        <v>938.0460000000003</v>
      </c>
      <c r="D21" s="32">
        <f>C21/C5</f>
        <v>0.23700000000000007</v>
      </c>
      <c r="E21" s="36">
        <f>C11*0.025</f>
        <v>11256.552000000003</v>
      </c>
      <c r="F21" s="32">
        <f>C21*12</f>
        <v>11256.552000000003</v>
      </c>
    </row>
    <row r="22" spans="1:6" s="43" customFormat="1" ht="12.75">
      <c r="A22" s="39" t="s">
        <v>35</v>
      </c>
      <c r="B22" s="40" t="s">
        <v>36</v>
      </c>
      <c r="C22" s="41">
        <f>E22/12</f>
        <v>102.70609166666667</v>
      </c>
      <c r="D22" s="41">
        <f>E22/C5/12</f>
        <v>0.02594898728313963</v>
      </c>
      <c r="E22" s="42">
        <f>C7*0.01</f>
        <v>1232.4731</v>
      </c>
      <c r="F22" s="32">
        <f>C22*12</f>
        <v>1232.4731</v>
      </c>
    </row>
    <row r="23" spans="1:6" s="46" customFormat="1" ht="12.75">
      <c r="A23" s="44"/>
      <c r="B23" s="23" t="s">
        <v>37</v>
      </c>
      <c r="C23" s="45">
        <f>SUM(C14:C22)</f>
        <v>27190.949451666667</v>
      </c>
      <c r="D23" s="45">
        <f>SUM(D14:D22)</f>
        <v>6.86987100850598</v>
      </c>
      <c r="E23" s="45">
        <f>SUM(E14:E22)</f>
        <v>326291.39342000004</v>
      </c>
      <c r="F23" s="45">
        <f>SUM(F14:F22)</f>
        <v>326291.39342000004</v>
      </c>
    </row>
    <row r="24" spans="1:6" ht="12.75">
      <c r="A24" s="35"/>
      <c r="B24" s="47" t="s">
        <v>38</v>
      </c>
      <c r="C24" s="48">
        <f>(C9-D23)*C5</f>
        <v>10330.890548333335</v>
      </c>
      <c r="D24" s="48">
        <f>C24/C5</f>
        <v>2.6101289914940207</v>
      </c>
      <c r="E24" s="48"/>
      <c r="F24" s="48">
        <f>C24*12</f>
        <v>123970.68658000001</v>
      </c>
    </row>
    <row r="25" spans="1:6" ht="12.75" customHeight="1" hidden="1">
      <c r="A25" s="49" t="s">
        <v>39</v>
      </c>
      <c r="B25" s="50" t="s">
        <v>40</v>
      </c>
      <c r="C25" s="32"/>
      <c r="D25" s="32"/>
      <c r="E25" s="36"/>
      <c r="F25" s="36"/>
    </row>
    <row r="26" spans="1:6" ht="12.75">
      <c r="A26" s="49"/>
      <c r="B26" s="50"/>
      <c r="C26" s="32"/>
      <c r="D26" s="32"/>
      <c r="E26" s="36"/>
      <c r="F26" s="36"/>
    </row>
    <row r="27" spans="1:6" ht="12.75">
      <c r="A27" s="35" t="s">
        <v>41</v>
      </c>
      <c r="B27" s="37" t="s">
        <v>42</v>
      </c>
      <c r="C27" s="32">
        <f>E27/12</f>
        <v>2525.6283333333336</v>
      </c>
      <c r="D27" s="32">
        <f>C27/C5</f>
        <v>0.6381072090281288</v>
      </c>
      <c r="E27" s="36">
        <v>30307.54</v>
      </c>
      <c r="F27" s="36"/>
    </row>
    <row r="28" spans="1:6" ht="12.75">
      <c r="A28" s="35" t="s">
        <v>43</v>
      </c>
      <c r="B28" s="37" t="s">
        <v>44</v>
      </c>
      <c r="C28" s="32">
        <f>E28/12</f>
        <v>10000</v>
      </c>
      <c r="D28" s="32">
        <f>C28/C5</f>
        <v>2.526528549772612</v>
      </c>
      <c r="E28" s="36">
        <v>120000</v>
      </c>
      <c r="F28" s="36"/>
    </row>
    <row r="29" spans="1:6" ht="12.75">
      <c r="A29" s="35" t="s">
        <v>45</v>
      </c>
      <c r="B29" s="37" t="s">
        <v>46</v>
      </c>
      <c r="C29" s="32">
        <f>E29/12</f>
        <v>416.6666666666667</v>
      </c>
      <c r="D29" s="32">
        <f>C29/C5</f>
        <v>0.10527202290719219</v>
      </c>
      <c r="E29" s="36">
        <v>5000</v>
      </c>
      <c r="F29" s="36"/>
    </row>
    <row r="30" spans="1:6" ht="12.75">
      <c r="A30" s="35" t="s">
        <v>47</v>
      </c>
      <c r="B30" s="37" t="s">
        <v>48</v>
      </c>
      <c r="C30" s="32">
        <f>E30/12</f>
        <v>416.6666666666667</v>
      </c>
      <c r="D30" s="32">
        <f>C30/C5</f>
        <v>0.10527202290719219</v>
      </c>
      <c r="E30" s="36">
        <v>5000</v>
      </c>
      <c r="F30" s="36"/>
    </row>
    <row r="31" spans="1:6" ht="12.75">
      <c r="A31" s="35" t="s">
        <v>49</v>
      </c>
      <c r="B31" s="37" t="s">
        <v>50</v>
      </c>
      <c r="C31" s="32">
        <f>E31/12</f>
        <v>2333.3333333333335</v>
      </c>
      <c r="D31" s="32">
        <f>C31/C5</f>
        <v>0.5895233282802763</v>
      </c>
      <c r="E31" s="36">
        <v>28000</v>
      </c>
      <c r="F31" s="36"/>
    </row>
    <row r="32" spans="1:6" ht="13.5" customHeight="1">
      <c r="A32" s="35" t="s">
        <v>51</v>
      </c>
      <c r="B32" s="37" t="s">
        <v>52</v>
      </c>
      <c r="C32" s="32">
        <f>E32/12</f>
        <v>2500</v>
      </c>
      <c r="D32" s="32">
        <f>C32/C5</f>
        <v>0.631632137443153</v>
      </c>
      <c r="E32" s="36">
        <v>30000</v>
      </c>
      <c r="F32" s="36"/>
    </row>
    <row r="33" spans="1:6" ht="13.5" customHeight="1">
      <c r="A33" s="35" t="s">
        <v>53</v>
      </c>
      <c r="B33" s="37" t="s">
        <v>54</v>
      </c>
      <c r="C33" s="32">
        <f>E33/12</f>
        <v>1666.6666666666667</v>
      </c>
      <c r="D33" s="32">
        <f>C33/C5</f>
        <v>0.42108809162876876</v>
      </c>
      <c r="E33" s="36">
        <v>20000</v>
      </c>
      <c r="F33" s="36"/>
    </row>
    <row r="34" spans="1:6" ht="12.75">
      <c r="A34" s="51"/>
      <c r="B34" s="52" t="s">
        <v>55</v>
      </c>
      <c r="C34" s="53">
        <f>SUM(C27:C33)</f>
        <v>19858.961666666666</v>
      </c>
      <c r="D34" s="53">
        <f>SUM(D27:D33)</f>
        <v>5.0174233619673245</v>
      </c>
      <c r="E34" s="53">
        <f>SUM(E27:E33)</f>
        <v>238307.54</v>
      </c>
      <c r="F34" s="54"/>
    </row>
    <row r="35" spans="1:6" ht="12.75">
      <c r="A35" s="33"/>
      <c r="B35" s="51" t="s">
        <v>56</v>
      </c>
      <c r="C35" s="45"/>
      <c r="D35" s="45">
        <f>SUM(D23+D34)</f>
        <v>11.887294370473304</v>
      </c>
      <c r="E35" s="45"/>
      <c r="F35" s="45"/>
    </row>
    <row r="36" spans="1:6" ht="12.75">
      <c r="A36" s="55"/>
      <c r="B36" s="51" t="s">
        <v>57</v>
      </c>
      <c r="C36" s="56"/>
      <c r="D36" s="57"/>
      <c r="E36" s="57"/>
      <c r="F36" s="57"/>
    </row>
    <row r="37" spans="1:6" ht="12.75">
      <c r="A37" s="55"/>
      <c r="B37" s="33" t="s">
        <v>58</v>
      </c>
      <c r="C37" s="58">
        <v>100</v>
      </c>
      <c r="D37" s="57"/>
      <c r="E37" s="57"/>
      <c r="F37" s="57"/>
    </row>
    <row r="38" spans="1:6" ht="12.75">
      <c r="A38" s="55"/>
      <c r="B38" s="34" t="s">
        <v>59</v>
      </c>
      <c r="C38" s="58">
        <v>100</v>
      </c>
      <c r="D38" s="57"/>
      <c r="E38" s="57"/>
      <c r="F38" s="57"/>
    </row>
    <row r="39" spans="1:6" ht="12.75">
      <c r="A39" s="55"/>
      <c r="B39" s="51" t="s">
        <v>60</v>
      </c>
      <c r="C39" s="58"/>
      <c r="D39" s="57"/>
      <c r="E39" s="57"/>
      <c r="F39" s="57"/>
    </row>
    <row r="40" spans="1:6" ht="12.75">
      <c r="A40" s="55"/>
      <c r="B40" s="34" t="s">
        <v>61</v>
      </c>
      <c r="C40" s="59">
        <v>350</v>
      </c>
      <c r="D40" s="57"/>
      <c r="E40" s="57"/>
      <c r="F40" s="57"/>
    </row>
    <row r="41" spans="1:6" ht="12.75">
      <c r="A41" s="55"/>
      <c r="B41" s="34" t="s">
        <v>62</v>
      </c>
      <c r="C41" s="58">
        <v>354</v>
      </c>
      <c r="D41" s="57"/>
      <c r="E41" s="57"/>
      <c r="F41" s="57"/>
    </row>
    <row r="42" spans="1:6" ht="12.75">
      <c r="A42" s="55"/>
      <c r="B42" s="34" t="s">
        <v>63</v>
      </c>
      <c r="C42" s="58">
        <v>350</v>
      </c>
      <c r="D42" s="57"/>
      <c r="E42" s="57"/>
      <c r="F42" s="57"/>
    </row>
    <row r="43" spans="1:6" ht="12.75">
      <c r="A43" s="55"/>
      <c r="B43" s="34" t="s">
        <v>64</v>
      </c>
      <c r="C43" s="58">
        <v>350</v>
      </c>
      <c r="D43" s="57"/>
      <c r="E43" s="57"/>
      <c r="F43" s="57"/>
    </row>
    <row r="44" spans="1:5" s="2" customFormat="1" ht="12.75">
      <c r="A44" s="55"/>
      <c r="B44" s="60" t="s">
        <v>65</v>
      </c>
      <c r="C44" s="61">
        <f>SUM(C36:C43)*12</f>
        <v>19248</v>
      </c>
      <c r="D44" s="57"/>
      <c r="E44" s="62"/>
    </row>
    <row r="45" spans="1:5" s="2" customFormat="1" ht="0.75" customHeight="1">
      <c r="A45" s="55"/>
      <c r="B45" s="63"/>
      <c r="C45" s="63"/>
      <c r="D45" s="63"/>
      <c r="E45" s="63"/>
    </row>
    <row r="46" spans="1:5" s="2" customFormat="1" ht="40.5" customHeight="1">
      <c r="A46" s="55"/>
      <c r="B46" s="64" t="s">
        <v>66</v>
      </c>
      <c r="C46" s="64"/>
      <c r="D46" s="64"/>
      <c r="E46" s="64"/>
    </row>
    <row r="47" spans="1:6" ht="75" customHeight="1">
      <c r="A47" s="65" t="s">
        <v>67</v>
      </c>
      <c r="B47" s="65"/>
      <c r="C47" s="66"/>
      <c r="D47" s="65"/>
      <c r="E47" s="57"/>
      <c r="F47" s="57"/>
    </row>
    <row r="48" spans="1:6" ht="12.75">
      <c r="A48" s="67"/>
      <c r="B48" s="67"/>
      <c r="C48" s="66"/>
      <c r="D48" s="68"/>
      <c r="E48" s="68"/>
      <c r="F48" s="68"/>
    </row>
    <row r="49" spans="1:6" ht="12.75">
      <c r="A49" s="69"/>
      <c r="B49" s="69"/>
      <c r="C49" s="66"/>
      <c r="D49" s="66"/>
      <c r="E49" s="66"/>
      <c r="F49" s="66"/>
    </row>
    <row r="50" spans="1:6" ht="12.75">
      <c r="A50" s="69"/>
      <c r="B50" s="69"/>
      <c r="C50" s="66"/>
      <c r="D50" s="66"/>
      <c r="E50" s="66"/>
      <c r="F50" s="66"/>
    </row>
    <row r="51" spans="1:6" ht="12.75">
      <c r="A51" s="69"/>
      <c r="B51" s="69"/>
      <c r="C51" s="66"/>
      <c r="D51" s="66"/>
      <c r="E51" s="66"/>
      <c r="F51" s="66"/>
    </row>
    <row r="52" spans="1:6" ht="12.75">
      <c r="A52" s="69"/>
      <c r="B52" s="69"/>
      <c r="C52" s="66"/>
      <c r="D52" s="66"/>
      <c r="E52" s="66"/>
      <c r="F52" s="66"/>
    </row>
    <row r="53" spans="1:6" ht="12.75">
      <c r="A53" s="69"/>
      <c r="B53" s="69"/>
      <c r="C53" s="66"/>
      <c r="D53" s="66"/>
      <c r="E53" s="66"/>
      <c r="F53" s="66"/>
    </row>
    <row r="54" spans="1:6" s="70" customFormat="1" ht="12.75">
      <c r="A54" s="69"/>
      <c r="B54" s="69"/>
      <c r="C54" s="66"/>
      <c r="D54" s="66"/>
      <c r="E54" s="66"/>
      <c r="F54" s="66"/>
    </row>
    <row r="55" spans="1:6" s="70" customFormat="1" ht="12.75">
      <c r="A55" s="69"/>
      <c r="B55" s="69"/>
      <c r="C55" s="66"/>
      <c r="D55" s="66"/>
      <c r="E55" s="66"/>
      <c r="F55" s="66"/>
    </row>
    <row r="56" spans="1:6" s="70" customFormat="1" ht="12.75">
      <c r="A56" s="69"/>
      <c r="B56" s="69"/>
      <c r="C56" s="66"/>
      <c r="D56" s="66"/>
      <c r="E56" s="66"/>
      <c r="F56" s="66"/>
    </row>
    <row r="57" spans="1:6" s="70" customFormat="1" ht="12.75">
      <c r="A57" s="69"/>
      <c r="B57" s="69"/>
      <c r="C57" s="66"/>
      <c r="D57" s="66"/>
      <c r="E57" s="66"/>
      <c r="F57" s="66"/>
    </row>
    <row r="58" spans="1:6" s="70" customFormat="1" ht="12.75">
      <c r="A58" s="69"/>
      <c r="B58" s="69"/>
      <c r="C58" s="66"/>
      <c r="D58" s="66"/>
      <c r="E58" s="66"/>
      <c r="F58" s="66"/>
    </row>
    <row r="59" spans="1:6" s="70" customFormat="1" ht="12.75">
      <c r="A59" s="69"/>
      <c r="B59" s="69"/>
      <c r="C59" s="66"/>
      <c r="D59" s="66"/>
      <c r="E59" s="66"/>
      <c r="F59" s="66"/>
    </row>
    <row r="60" spans="1:6" s="70" customFormat="1" ht="12.75">
      <c r="A60" s="1"/>
      <c r="B60" s="1"/>
      <c r="C60" s="66"/>
      <c r="D60" s="66"/>
      <c r="E60" s="66"/>
      <c r="F60" s="66"/>
    </row>
    <row r="61" spans="1:6" s="70" customFormat="1" ht="12.75">
      <c r="A61" s="1"/>
      <c r="B61" s="1"/>
      <c r="C61" s="66"/>
      <c r="D61" s="66"/>
      <c r="E61" s="66"/>
      <c r="F61" s="66"/>
    </row>
    <row r="62" spans="1:6" s="70" customFormat="1" ht="12.75">
      <c r="A62" s="1"/>
      <c r="B62" s="1"/>
      <c r="C62" s="66"/>
      <c r="D62" s="66"/>
      <c r="E62" s="66"/>
      <c r="F62" s="66"/>
    </row>
    <row r="63" spans="1:6" s="70" customFormat="1" ht="12.75">
      <c r="A63" s="1"/>
      <c r="B63" s="1"/>
      <c r="C63" s="66"/>
      <c r="D63" s="66"/>
      <c r="E63" s="66"/>
      <c r="F63" s="66"/>
    </row>
    <row r="64" spans="1:6" s="70" customFormat="1" ht="12.75">
      <c r="A64" s="1"/>
      <c r="B64" s="1"/>
      <c r="C64" s="66"/>
      <c r="D64" s="66"/>
      <c r="E64" s="66"/>
      <c r="F64" s="66"/>
    </row>
    <row r="65" spans="1:6" s="70" customFormat="1" ht="12.75">
      <c r="A65" s="1"/>
      <c r="B65" s="1"/>
      <c r="C65" s="66"/>
      <c r="D65" s="66"/>
      <c r="E65" s="66"/>
      <c r="F65" s="66"/>
    </row>
    <row r="66" spans="1:6" s="70" customFormat="1" ht="12.75">
      <c r="A66" s="1"/>
      <c r="B66" s="1"/>
      <c r="C66" s="66"/>
      <c r="D66" s="66"/>
      <c r="E66" s="66"/>
      <c r="F66" s="66"/>
    </row>
    <row r="67" spans="1:6" s="70" customFormat="1" ht="12.75">
      <c r="A67" s="1"/>
      <c r="B67" s="1"/>
      <c r="C67" s="66"/>
      <c r="D67" s="66"/>
      <c r="E67" s="66"/>
      <c r="F67" s="66"/>
    </row>
    <row r="68" spans="1:6" s="70" customFormat="1" ht="12.75">
      <c r="A68" s="1"/>
      <c r="B68" s="1"/>
      <c r="C68" s="66"/>
      <c r="D68" s="66"/>
      <c r="E68" s="66"/>
      <c r="F68" s="66"/>
    </row>
    <row r="69" spans="1:6" s="70" customFormat="1" ht="12.75">
      <c r="A69" s="1"/>
      <c r="B69" s="1"/>
      <c r="C69" s="66"/>
      <c r="D69" s="66"/>
      <c r="E69" s="66"/>
      <c r="F69" s="66"/>
    </row>
    <row r="70" spans="1:6" s="70" customFormat="1" ht="12.75">
      <c r="A70" s="1"/>
      <c r="B70" s="1"/>
      <c r="C70" s="66"/>
      <c r="D70" s="66"/>
      <c r="E70" s="66"/>
      <c r="F70" s="66"/>
    </row>
    <row r="71" spans="1:6" s="70" customFormat="1" ht="12.75">
      <c r="A71" s="1"/>
      <c r="B71" s="1"/>
      <c r="C71" s="66"/>
      <c r="D71" s="66"/>
      <c r="E71" s="66"/>
      <c r="F71" s="66"/>
    </row>
    <row r="72" spans="1:6" s="70" customFormat="1" ht="12.75">
      <c r="A72" s="1"/>
      <c r="B72" s="1"/>
      <c r="C72" s="66"/>
      <c r="D72" s="66"/>
      <c r="E72" s="66"/>
      <c r="F72" s="66"/>
    </row>
    <row r="73" spans="1:6" s="70" customFormat="1" ht="12.75">
      <c r="A73" s="1"/>
      <c r="B73" s="1"/>
      <c r="C73" s="66"/>
      <c r="D73" s="66"/>
      <c r="E73" s="66"/>
      <c r="F73" s="66"/>
    </row>
    <row r="74" spans="1:6" s="70" customFormat="1" ht="12.75">
      <c r="A74" s="1"/>
      <c r="B74" s="1"/>
      <c r="C74" s="66"/>
      <c r="D74" s="66"/>
      <c r="E74" s="66"/>
      <c r="F74" s="66"/>
    </row>
    <row r="75" spans="1:6" s="70" customFormat="1" ht="12.75">
      <c r="A75" s="1"/>
      <c r="B75" s="1"/>
      <c r="C75" s="66"/>
      <c r="D75" s="66"/>
      <c r="E75" s="66"/>
      <c r="F75" s="66"/>
    </row>
    <row r="76" spans="1:6" s="70" customFormat="1" ht="12.75">
      <c r="A76" s="1"/>
      <c r="B76" s="1"/>
      <c r="C76" s="66"/>
      <c r="D76" s="66"/>
      <c r="E76" s="66"/>
      <c r="F76" s="66"/>
    </row>
    <row r="77" spans="1:6" s="70" customFormat="1" ht="12.75">
      <c r="A77" s="1"/>
      <c r="B77" s="1"/>
      <c r="C77" s="66"/>
      <c r="D77" s="66"/>
      <c r="E77" s="66"/>
      <c r="F77" s="66"/>
    </row>
    <row r="78" spans="1:6" s="70" customFormat="1" ht="12.75">
      <c r="A78" s="1"/>
      <c r="B78" s="1"/>
      <c r="C78" s="66"/>
      <c r="D78" s="66"/>
      <c r="E78" s="66"/>
      <c r="F78" s="66"/>
    </row>
    <row r="79" spans="1:6" s="70" customFormat="1" ht="12.75">
      <c r="A79" s="1"/>
      <c r="B79" s="1"/>
      <c r="C79" s="66"/>
      <c r="D79" s="66"/>
      <c r="E79" s="66"/>
      <c r="F79" s="66"/>
    </row>
    <row r="80" spans="1:6" s="70" customFormat="1" ht="12.75">
      <c r="A80" s="1"/>
      <c r="B80" s="1"/>
      <c r="C80" s="66"/>
      <c r="D80" s="66"/>
      <c r="E80" s="66"/>
      <c r="F80" s="66"/>
    </row>
    <row r="81" spans="1:6" s="70" customFormat="1" ht="12.75">
      <c r="A81" s="1"/>
      <c r="B81" s="1"/>
      <c r="C81" s="66"/>
      <c r="D81" s="66"/>
      <c r="E81" s="66"/>
      <c r="F81" s="66"/>
    </row>
    <row r="82" spans="1:6" s="70" customFormat="1" ht="12.75">
      <c r="A82" s="1"/>
      <c r="B82" s="1"/>
      <c r="C82" s="66"/>
      <c r="D82" s="66"/>
      <c r="E82" s="66"/>
      <c r="F82" s="66"/>
    </row>
    <row r="83" spans="1:6" s="70" customFormat="1" ht="12.75">
      <c r="A83" s="1"/>
      <c r="B83" s="1"/>
      <c r="C83" s="66"/>
      <c r="D83" s="66"/>
      <c r="E83" s="66"/>
      <c r="F83" s="66"/>
    </row>
    <row r="84" spans="1:6" s="70" customFormat="1" ht="12.75">
      <c r="A84" s="1"/>
      <c r="B84" s="1"/>
      <c r="C84" s="66"/>
      <c r="D84" s="66"/>
      <c r="E84" s="66"/>
      <c r="F84" s="66"/>
    </row>
    <row r="85" spans="1:6" s="70" customFormat="1" ht="12.75">
      <c r="A85" s="1"/>
      <c r="B85" s="1"/>
      <c r="C85" s="66"/>
      <c r="D85" s="66"/>
      <c r="E85" s="66"/>
      <c r="F85" s="66"/>
    </row>
    <row r="86" spans="1:6" s="70" customFormat="1" ht="12.75">
      <c r="A86" s="1"/>
      <c r="B86" s="1"/>
      <c r="C86" s="66"/>
      <c r="D86" s="66"/>
      <c r="E86" s="66"/>
      <c r="F86" s="66"/>
    </row>
    <row r="87" spans="1:6" s="70" customFormat="1" ht="12.75">
      <c r="A87" s="1"/>
      <c r="B87" s="1"/>
      <c r="C87" s="66"/>
      <c r="D87" s="66"/>
      <c r="E87" s="66"/>
      <c r="F87" s="66"/>
    </row>
    <row r="88" spans="1:6" s="70" customFormat="1" ht="12.75">
      <c r="A88" s="1"/>
      <c r="B88" s="1"/>
      <c r="C88" s="66"/>
      <c r="D88" s="66"/>
      <c r="E88" s="66"/>
      <c r="F88" s="66"/>
    </row>
    <row r="89" spans="1:6" s="70" customFormat="1" ht="12.75">
      <c r="A89" s="1"/>
      <c r="B89" s="1"/>
      <c r="C89" s="66"/>
      <c r="D89" s="66"/>
      <c r="E89" s="66"/>
      <c r="F89" s="66"/>
    </row>
    <row r="90" spans="1:6" s="70" customFormat="1" ht="12.75">
      <c r="A90" s="1"/>
      <c r="B90" s="1"/>
      <c r="C90" s="66"/>
      <c r="D90" s="66"/>
      <c r="E90" s="66"/>
      <c r="F90" s="66"/>
    </row>
    <row r="91" spans="1:6" s="70" customFormat="1" ht="12.75">
      <c r="A91" s="1"/>
      <c r="B91" s="1"/>
      <c r="C91" s="1"/>
      <c r="D91" s="66"/>
      <c r="E91" s="66"/>
      <c r="F91" s="66"/>
    </row>
    <row r="92" spans="1:6" s="70" customFormat="1" ht="12.75">
      <c r="A92" s="1"/>
      <c r="B92" s="1"/>
      <c r="C92" s="1"/>
      <c r="D92" s="66"/>
      <c r="E92" s="66"/>
      <c r="F92" s="66"/>
    </row>
    <row r="93" spans="1:6" s="70" customFormat="1" ht="12.75">
      <c r="A93" s="1"/>
      <c r="B93" s="1"/>
      <c r="C93" s="1"/>
      <c r="D93" s="66"/>
      <c r="E93" s="66"/>
      <c r="F93" s="66"/>
    </row>
    <row r="94" spans="1:6" s="70" customFormat="1" ht="12.75">
      <c r="A94" s="1"/>
      <c r="B94" s="1"/>
      <c r="C94" s="1"/>
      <c r="D94" s="66"/>
      <c r="E94" s="66"/>
      <c r="F94" s="66"/>
    </row>
    <row r="95" spans="1:6" s="70" customFormat="1" ht="12.75">
      <c r="A95" s="1"/>
      <c r="B95" s="1"/>
      <c r="C95" s="1"/>
      <c r="D95" s="66"/>
      <c r="E95" s="66"/>
      <c r="F95" s="66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5:E45"/>
    <mergeCell ref="B46:E4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E30" sqref="E30"/>
    </sheetView>
  </sheetViews>
  <sheetFormatPr defaultColWidth="9.140625" defaultRowHeight="12.75"/>
  <cols>
    <col min="1" max="1" width="4.7109375" style="72" customWidth="1"/>
    <col min="2" max="2" width="46.57421875" style="72" customWidth="1"/>
    <col min="3" max="3" width="10.00390625" style="72" customWidth="1"/>
    <col min="4" max="4" width="9.00390625" style="72" customWidth="1"/>
    <col min="5" max="5" width="13.0039062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6" ht="12.75">
      <c r="B1" s="73" t="s">
        <v>0</v>
      </c>
      <c r="C1" s="73"/>
      <c r="E1" s="74"/>
      <c r="F1" s="74"/>
    </row>
    <row r="2" spans="1:6" ht="30" customHeight="1">
      <c r="A2" s="75" t="s">
        <v>68</v>
      </c>
      <c r="B2" s="75"/>
      <c r="C2" s="75"/>
      <c r="D2" s="75"/>
      <c r="E2" s="75"/>
      <c r="F2" s="75"/>
    </row>
    <row r="3" spans="2:8" ht="12.75">
      <c r="B3" s="76" t="s">
        <v>2</v>
      </c>
      <c r="C3" s="77" t="s">
        <v>3</v>
      </c>
      <c r="D3" s="77"/>
      <c r="E3" s="77"/>
      <c r="F3" s="78"/>
      <c r="H3" s="79"/>
    </row>
    <row r="4" spans="2:8" ht="12.75">
      <c r="B4" s="76" t="s">
        <v>4</v>
      </c>
      <c r="C4" s="80">
        <v>2</v>
      </c>
      <c r="D4" s="80"/>
      <c r="E4" s="80"/>
      <c r="F4" s="73"/>
      <c r="H4" s="79"/>
    </row>
    <row r="5" spans="2:8" ht="12.75">
      <c r="B5" s="81" t="s">
        <v>5</v>
      </c>
      <c r="C5" s="80">
        <v>3958</v>
      </c>
      <c r="D5" s="80"/>
      <c r="E5" s="80"/>
      <c r="F5" s="73"/>
      <c r="H5" s="79"/>
    </row>
    <row r="6" spans="2:6" ht="12.75">
      <c r="B6" s="81" t="s">
        <v>6</v>
      </c>
      <c r="C6" s="82">
        <v>612</v>
      </c>
      <c r="D6" s="83"/>
      <c r="E6" s="84"/>
      <c r="F6" s="73"/>
    </row>
    <row r="7" spans="2:6" ht="12.75">
      <c r="B7" s="85" t="s">
        <v>7</v>
      </c>
      <c r="C7" s="86">
        <v>196784.33</v>
      </c>
      <c r="D7" s="87"/>
      <c r="E7" s="88"/>
      <c r="F7" s="89"/>
    </row>
    <row r="8" spans="2:6" ht="12.75">
      <c r="B8" s="85" t="s">
        <v>8</v>
      </c>
      <c r="C8" s="90">
        <v>2</v>
      </c>
      <c r="D8" s="91"/>
      <c r="E8" s="91"/>
      <c r="F8" s="89"/>
    </row>
    <row r="9" spans="2:5" ht="12.75">
      <c r="B9" s="92" t="s">
        <v>9</v>
      </c>
      <c r="C9" s="93">
        <v>9.48</v>
      </c>
      <c r="D9" s="94"/>
      <c r="E9" s="95"/>
    </row>
    <row r="10" spans="2:5" ht="12.75">
      <c r="B10" s="92" t="s">
        <v>10</v>
      </c>
      <c r="C10" s="93">
        <v>16938.24</v>
      </c>
      <c r="D10" s="94"/>
      <c r="E10" s="95"/>
    </row>
    <row r="11" spans="2:5" ht="12.75">
      <c r="B11" s="92" t="s">
        <v>11</v>
      </c>
      <c r="C11" s="96">
        <f>C5*C9*12</f>
        <v>450262.0800000001</v>
      </c>
      <c r="D11" s="94">
        <f>C11/12</f>
        <v>37521.840000000004</v>
      </c>
      <c r="E11" s="95"/>
    </row>
    <row r="12" spans="1:6" ht="18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18365.12</v>
      </c>
      <c r="D14" s="103">
        <v>4.64</v>
      </c>
      <c r="E14" s="103">
        <f>C14*12</f>
        <v>220381.44</v>
      </c>
      <c r="F14" s="103">
        <f>C14*12</f>
        <v>220381.44</v>
      </c>
    </row>
    <row r="15" spans="1:6" ht="12.75">
      <c r="A15" s="104" t="s">
        <v>21</v>
      </c>
      <c r="B15" s="105" t="s">
        <v>22</v>
      </c>
      <c r="C15" s="103">
        <f>D15*C5</f>
        <v>2651.86</v>
      </c>
      <c r="D15" s="103">
        <v>0.67</v>
      </c>
      <c r="E15" s="103">
        <f>C15*12</f>
        <v>31822.32</v>
      </c>
      <c r="F15" s="103">
        <f>C15*12</f>
        <v>31822.32</v>
      </c>
    </row>
    <row r="16" spans="1:6" ht="12.75">
      <c r="A16" s="106" t="s">
        <v>23</v>
      </c>
      <c r="B16" s="95" t="s">
        <v>24</v>
      </c>
      <c r="C16" s="103">
        <f>E16/12</f>
        <v>196</v>
      </c>
      <c r="D16" s="103">
        <f>C16/C5</f>
        <v>0.049519959575543206</v>
      </c>
      <c r="E16" s="107">
        <f>(C8*98)*12</f>
        <v>2352</v>
      </c>
      <c r="F16" s="103">
        <f>C16*12</f>
        <v>2352</v>
      </c>
    </row>
    <row r="17" spans="1:6" s="111" customFormat="1" ht="12.75">
      <c r="A17" s="108" t="s">
        <v>25</v>
      </c>
      <c r="B17" s="109" t="s">
        <v>26</v>
      </c>
      <c r="C17" s="110">
        <f>E17/12</f>
        <v>51</v>
      </c>
      <c r="D17" s="110">
        <f>C17/C5</f>
        <v>0.012885295603840323</v>
      </c>
      <c r="E17" s="110">
        <f>C6*1</f>
        <v>612</v>
      </c>
      <c r="F17" s="110">
        <f>C17*12</f>
        <v>612</v>
      </c>
    </row>
    <row r="18" spans="1:6" s="111" customFormat="1" ht="12.75">
      <c r="A18" s="108" t="s">
        <v>27</v>
      </c>
      <c r="B18" s="109" t="s">
        <v>28</v>
      </c>
      <c r="C18" s="110">
        <f>E18/12</f>
        <v>107.10000000000001</v>
      </c>
      <c r="D18" s="110">
        <f>C18/C5</f>
        <v>0.02705912076806468</v>
      </c>
      <c r="E18" s="110">
        <f>C6*2.1</f>
        <v>1285.2</v>
      </c>
      <c r="F18" s="110">
        <f>C18*12</f>
        <v>1285.2</v>
      </c>
    </row>
    <row r="19" spans="1:6" s="113" customFormat="1" ht="12.75">
      <c r="A19" s="106" t="s">
        <v>29</v>
      </c>
      <c r="B19" s="112" t="s">
        <v>30</v>
      </c>
      <c r="C19" s="103">
        <f>C11*0.12/12</f>
        <v>4502.620800000001</v>
      </c>
      <c r="D19" s="103">
        <f>C19/C5</f>
        <v>1.1376000000000002</v>
      </c>
      <c r="E19" s="107">
        <f>C11*0.12</f>
        <v>54031.44960000001</v>
      </c>
      <c r="F19" s="103">
        <f>C19*12</f>
        <v>54031.44960000001</v>
      </c>
    </row>
    <row r="20" spans="1:6" ht="12.75">
      <c r="A20" s="106" t="s">
        <v>31</v>
      </c>
      <c r="B20" s="112" t="s">
        <v>32</v>
      </c>
      <c r="C20" s="103">
        <f>C11*0.009/12</f>
        <v>337.6965600000001</v>
      </c>
      <c r="D20" s="103">
        <f>C20/C5</f>
        <v>0.08532000000000002</v>
      </c>
      <c r="E20" s="107">
        <f>C11*0.009</f>
        <v>4052.358720000001</v>
      </c>
      <c r="F20" s="103">
        <f>C20*12</f>
        <v>4052.358720000001</v>
      </c>
    </row>
    <row r="21" spans="1:6" s="113" customFormat="1" ht="12.75">
      <c r="A21" s="106" t="s">
        <v>33</v>
      </c>
      <c r="B21" s="112" t="s">
        <v>34</v>
      </c>
      <c r="C21" s="103">
        <f>E21/12</f>
        <v>938.0460000000003</v>
      </c>
      <c r="D21" s="103">
        <f>C21/C5</f>
        <v>0.23700000000000007</v>
      </c>
      <c r="E21" s="107">
        <f>C11*0.025</f>
        <v>11256.552000000003</v>
      </c>
      <c r="F21" s="103">
        <f>C21*12</f>
        <v>11256.552000000003</v>
      </c>
    </row>
    <row r="22" spans="1:6" s="118" customFormat="1" ht="12.75">
      <c r="A22" s="114" t="s">
        <v>35</v>
      </c>
      <c r="B22" s="115" t="s">
        <v>36</v>
      </c>
      <c r="C22" s="116">
        <f>E22/12</f>
        <v>163.98694166666667</v>
      </c>
      <c r="D22" s="116">
        <f>E22/C5/12</f>
        <v>0.04143176899107293</v>
      </c>
      <c r="E22" s="117">
        <f>C7*0.01</f>
        <v>1967.8433</v>
      </c>
      <c r="F22" s="103">
        <f>C22*12</f>
        <v>1967.8433</v>
      </c>
    </row>
    <row r="23" spans="1:6" s="121" customFormat="1" ht="12.75">
      <c r="A23" s="119"/>
      <c r="B23" s="94" t="s">
        <v>37</v>
      </c>
      <c r="C23" s="120">
        <f>SUM(C14:C22)</f>
        <v>27313.430301666667</v>
      </c>
      <c r="D23" s="120">
        <f>SUM(D14:D22)</f>
        <v>6.900816144938521</v>
      </c>
      <c r="E23" s="120">
        <f>SUM(E14:E22)</f>
        <v>327761.16362</v>
      </c>
      <c r="F23" s="120">
        <f>SUM(F14:F22)</f>
        <v>327761.16362</v>
      </c>
    </row>
    <row r="24" spans="1:6" ht="14.25" customHeight="1">
      <c r="A24" s="122" t="s">
        <v>39</v>
      </c>
      <c r="B24" s="123" t="s">
        <v>40</v>
      </c>
      <c r="C24" s="103"/>
      <c r="D24" s="103"/>
      <c r="E24" s="107"/>
      <c r="F24" s="107"/>
    </row>
    <row r="25" spans="1:6" ht="12.75" customHeight="1">
      <c r="A25" s="122"/>
      <c r="B25" s="123"/>
      <c r="C25" s="103"/>
      <c r="D25" s="103"/>
      <c r="E25" s="107"/>
      <c r="F25" s="107"/>
    </row>
    <row r="26" spans="1:6" ht="12.75">
      <c r="A26" s="106" t="s">
        <v>41</v>
      </c>
      <c r="B26" s="112" t="s">
        <v>48</v>
      </c>
      <c r="C26" s="103">
        <f>E26/12</f>
        <v>416.6666666666667</v>
      </c>
      <c r="D26" s="103">
        <f>C26/C5</f>
        <v>0.10527202290719219</v>
      </c>
      <c r="E26" s="107">
        <v>5000</v>
      </c>
      <c r="F26" s="107"/>
    </row>
    <row r="27" spans="1:6" ht="12.75">
      <c r="A27" s="106" t="s">
        <v>43</v>
      </c>
      <c r="B27" s="112" t="s">
        <v>50</v>
      </c>
      <c r="C27" s="103">
        <f>E27/12</f>
        <v>2333.3333333333335</v>
      </c>
      <c r="D27" s="103">
        <f>C27/C5</f>
        <v>0.5895233282802763</v>
      </c>
      <c r="E27" s="107">
        <v>28000</v>
      </c>
      <c r="F27" s="107"/>
    </row>
    <row r="28" spans="1:6" ht="12.75">
      <c r="A28" s="106" t="s">
        <v>45</v>
      </c>
      <c r="B28" s="112" t="s">
        <v>52</v>
      </c>
      <c r="C28" s="103">
        <f>E28/12</f>
        <v>2500</v>
      </c>
      <c r="D28" s="103">
        <f>C28/C5</f>
        <v>0.631632137443153</v>
      </c>
      <c r="E28" s="107">
        <v>30000</v>
      </c>
      <c r="F28" s="107"/>
    </row>
    <row r="29" spans="1:6" ht="12.75">
      <c r="A29" s="106" t="s">
        <v>47</v>
      </c>
      <c r="B29" s="112" t="s">
        <v>54</v>
      </c>
      <c r="C29" s="103">
        <f>E29/12</f>
        <v>2083.3333333333335</v>
      </c>
      <c r="D29" s="103">
        <f>C29/C5</f>
        <v>0.526360114535961</v>
      </c>
      <c r="E29" s="107">
        <v>25000</v>
      </c>
      <c r="F29" s="107"/>
    </row>
    <row r="30" spans="1:6" ht="12.75">
      <c r="A30" s="106" t="s">
        <v>49</v>
      </c>
      <c r="B30" s="112" t="s">
        <v>69</v>
      </c>
      <c r="C30" s="103">
        <f>E30/12</f>
        <v>2500</v>
      </c>
      <c r="D30" s="103">
        <f>C30/C5</f>
        <v>0.631632137443153</v>
      </c>
      <c r="E30" s="107">
        <v>30000</v>
      </c>
      <c r="F30" s="107"/>
    </row>
    <row r="31" spans="1:6" ht="12.75">
      <c r="A31" s="106" t="s">
        <v>51</v>
      </c>
      <c r="B31" s="112" t="s">
        <v>70</v>
      </c>
      <c r="C31" s="103">
        <f>E31/12</f>
        <v>4166.666666666667</v>
      </c>
      <c r="D31" s="103">
        <f>C31/C5</f>
        <v>1.052720229071922</v>
      </c>
      <c r="E31" s="107">
        <v>50000</v>
      </c>
      <c r="F31" s="107"/>
    </row>
    <row r="32" spans="1:6" ht="12.75">
      <c r="A32" s="106" t="s">
        <v>53</v>
      </c>
      <c r="B32" s="112" t="s">
        <v>71</v>
      </c>
      <c r="C32" s="103">
        <f>E32/12</f>
        <v>416.6666666666667</v>
      </c>
      <c r="D32" s="103">
        <f>C32/C5</f>
        <v>0.10527202290719219</v>
      </c>
      <c r="E32" s="107">
        <v>5000</v>
      </c>
      <c r="F32" s="107"/>
    </row>
    <row r="33" spans="1:6" ht="12.75">
      <c r="A33" s="124"/>
      <c r="B33" s="125" t="s">
        <v>55</v>
      </c>
      <c r="C33" s="126">
        <f>SUM(C26:C32)</f>
        <v>14416.666666666668</v>
      </c>
      <c r="D33" s="126">
        <f>SUM(D26:D32)</f>
        <v>3.6424119925888503</v>
      </c>
      <c r="E33" s="126">
        <f>SUM(E26:E32)</f>
        <v>173000</v>
      </c>
      <c r="F33" s="127"/>
    </row>
    <row r="34" spans="1:6" ht="12.75">
      <c r="A34" s="124"/>
      <c r="B34" s="128" t="s">
        <v>72</v>
      </c>
      <c r="C34" s="48"/>
      <c r="D34" s="48"/>
      <c r="E34" s="48"/>
      <c r="F34" s="48">
        <v>350626.91</v>
      </c>
    </row>
    <row r="35" spans="1:6" ht="12.75">
      <c r="A35" s="106" t="s">
        <v>73</v>
      </c>
      <c r="B35" s="112" t="s">
        <v>74</v>
      </c>
      <c r="C35" s="103">
        <f>E35/12</f>
        <v>16666.666666666668</v>
      </c>
      <c r="D35" s="103">
        <f>C35/C5</f>
        <v>4.210880916287688</v>
      </c>
      <c r="E35" s="107">
        <v>200000</v>
      </c>
      <c r="F35" s="129"/>
    </row>
    <row r="36" spans="1:6" ht="12.75">
      <c r="A36" s="106"/>
      <c r="B36" s="124" t="s">
        <v>56</v>
      </c>
      <c r="C36" s="120"/>
      <c r="D36" s="120">
        <f>SUM(D23+D33)</f>
        <v>10.543228137527372</v>
      </c>
      <c r="E36" s="120"/>
      <c r="F36" s="120"/>
    </row>
    <row r="37" spans="1:6" ht="12.75">
      <c r="A37" s="130"/>
      <c r="B37" s="124" t="s">
        <v>57</v>
      </c>
      <c r="C37" s="131"/>
      <c r="D37" s="132"/>
      <c r="E37" s="132"/>
      <c r="F37" s="132"/>
    </row>
    <row r="38" spans="1:6" ht="12.75">
      <c r="A38" s="130"/>
      <c r="B38" s="104" t="s">
        <v>58</v>
      </c>
      <c r="C38" s="133">
        <v>100</v>
      </c>
      <c r="D38" s="134">
        <f>C38*12</f>
        <v>1200</v>
      </c>
      <c r="E38" s="132"/>
      <c r="F38" s="132"/>
    </row>
    <row r="39" spans="1:6" ht="12.75">
      <c r="A39" s="130"/>
      <c r="B39" s="105" t="s">
        <v>59</v>
      </c>
      <c r="C39" s="133">
        <v>100</v>
      </c>
      <c r="D39" s="134">
        <f>C39*12</f>
        <v>1200</v>
      </c>
      <c r="E39" s="132"/>
      <c r="F39" s="132"/>
    </row>
    <row r="40" spans="1:6" ht="12.75">
      <c r="A40" s="130"/>
      <c r="B40" s="124" t="s">
        <v>60</v>
      </c>
      <c r="C40" s="133"/>
      <c r="D40" s="134"/>
      <c r="E40" s="132"/>
      <c r="F40" s="132"/>
    </row>
    <row r="41" spans="1:6" ht="12.75">
      <c r="A41" s="130"/>
      <c r="B41" s="105" t="s">
        <v>61</v>
      </c>
      <c r="C41" s="135">
        <v>350</v>
      </c>
      <c r="D41" s="134">
        <f>C41*12</f>
        <v>4200</v>
      </c>
      <c r="E41" s="132"/>
      <c r="F41" s="132"/>
    </row>
    <row r="42" spans="1:6" ht="12.75">
      <c r="A42" s="130"/>
      <c r="B42" s="105" t="s">
        <v>75</v>
      </c>
      <c r="C42" s="133">
        <v>354</v>
      </c>
      <c r="D42" s="134">
        <f>C42*12</f>
        <v>4248</v>
      </c>
      <c r="E42" s="132"/>
      <c r="F42" s="132"/>
    </row>
    <row r="43" spans="1:6" ht="12.75">
      <c r="A43" s="130"/>
      <c r="B43" s="105" t="s">
        <v>63</v>
      </c>
      <c r="C43" s="133">
        <v>350</v>
      </c>
      <c r="D43" s="134">
        <f>C43*12</f>
        <v>4200</v>
      </c>
      <c r="E43" s="132"/>
      <c r="F43" s="132"/>
    </row>
    <row r="44" spans="1:6" ht="12.75">
      <c r="A44" s="130"/>
      <c r="B44" s="105" t="s">
        <v>64</v>
      </c>
      <c r="C44" s="133">
        <v>350</v>
      </c>
      <c r="D44" s="134">
        <f>C44*12</f>
        <v>4200</v>
      </c>
      <c r="E44" s="132"/>
      <c r="F44" s="132"/>
    </row>
    <row r="45" spans="1:5" ht="12.75">
      <c r="A45" s="130"/>
      <c r="B45" s="133" t="s">
        <v>65</v>
      </c>
      <c r="C45" s="131">
        <f>SUM(C37:C44)</f>
        <v>1604</v>
      </c>
      <c r="D45" s="136">
        <f>SUM(D37:D44)</f>
        <v>19248</v>
      </c>
      <c r="E45" s="137"/>
    </row>
    <row r="46" spans="1:5" ht="0.75" customHeight="1">
      <c r="A46" s="130"/>
      <c r="B46" s="138"/>
      <c r="C46" s="138"/>
      <c r="D46" s="138"/>
      <c r="E46" s="138"/>
    </row>
    <row r="47" spans="1:5" ht="40.5" customHeight="1">
      <c r="A47" s="130"/>
      <c r="B47" s="139" t="s">
        <v>66</v>
      </c>
      <c r="C47" s="139"/>
      <c r="D47" s="139"/>
      <c r="E47" s="139"/>
    </row>
    <row r="48" spans="1:6" ht="75" customHeight="1">
      <c r="A48" s="140"/>
      <c r="B48" s="140"/>
      <c r="C48" s="141"/>
      <c r="D48" s="140"/>
      <c r="E48" s="132"/>
      <c r="F48" s="132"/>
    </row>
    <row r="49" spans="1:6" ht="12.75">
      <c r="A49" s="130"/>
      <c r="B49" s="130"/>
      <c r="C49" s="141"/>
      <c r="D49" s="132"/>
      <c r="E49" s="132"/>
      <c r="F49" s="132"/>
    </row>
    <row r="50" spans="1:6" ht="12.75">
      <c r="A50" s="142"/>
      <c r="B50" s="142"/>
      <c r="C50" s="141"/>
      <c r="D50" s="141"/>
      <c r="E50" s="141"/>
      <c r="F50" s="141"/>
    </row>
    <row r="51" spans="1:6" ht="12.75">
      <c r="A51" s="142"/>
      <c r="B51" s="142"/>
      <c r="C51" s="141"/>
      <c r="D51" s="141"/>
      <c r="E51" s="141"/>
      <c r="F51" s="141"/>
    </row>
    <row r="52" spans="1:6" ht="12.75">
      <c r="A52" s="142"/>
      <c r="B52" s="142"/>
      <c r="C52" s="141"/>
      <c r="D52" s="141"/>
      <c r="E52" s="141"/>
      <c r="F52" s="141"/>
    </row>
    <row r="53" spans="1:6" ht="12.75">
      <c r="A53" s="142"/>
      <c r="B53" s="142"/>
      <c r="C53" s="141"/>
      <c r="D53" s="141"/>
      <c r="E53" s="141"/>
      <c r="F53" s="141"/>
    </row>
    <row r="54" spans="1:6" ht="12.75">
      <c r="A54" s="142"/>
      <c r="B54" s="142"/>
      <c r="C54" s="141"/>
      <c r="D54" s="141"/>
      <c r="E54" s="141"/>
      <c r="F54" s="141"/>
    </row>
    <row r="55" spans="1:6" s="137" customFormat="1" ht="12.75">
      <c r="A55" s="142"/>
      <c r="B55" s="142"/>
      <c r="C55" s="141"/>
      <c r="D55" s="141"/>
      <c r="E55" s="141"/>
      <c r="F55" s="141"/>
    </row>
    <row r="56" spans="1:6" s="137" customFormat="1" ht="12.75">
      <c r="A56" s="142"/>
      <c r="B56" s="142"/>
      <c r="C56" s="141"/>
      <c r="D56" s="141"/>
      <c r="E56" s="141"/>
      <c r="F56" s="141"/>
    </row>
    <row r="57" spans="1:6" s="137" customFormat="1" ht="12.75">
      <c r="A57" s="142"/>
      <c r="B57" s="142"/>
      <c r="C57" s="141"/>
      <c r="D57" s="141"/>
      <c r="E57" s="141"/>
      <c r="F57" s="141"/>
    </row>
    <row r="58" spans="1:6" s="137" customFormat="1" ht="12.75">
      <c r="A58" s="142"/>
      <c r="B58" s="142"/>
      <c r="C58" s="141"/>
      <c r="D58" s="141"/>
      <c r="E58" s="141"/>
      <c r="F58" s="141"/>
    </row>
    <row r="59" spans="1:6" s="137" customFormat="1" ht="12.75">
      <c r="A59" s="142"/>
      <c r="B59" s="142"/>
      <c r="C59" s="141"/>
      <c r="D59" s="141"/>
      <c r="E59" s="141"/>
      <c r="F59" s="141"/>
    </row>
    <row r="60" spans="1:6" s="137" customFormat="1" ht="12.75">
      <c r="A60" s="142"/>
      <c r="B60" s="142"/>
      <c r="C60" s="141"/>
      <c r="D60" s="141"/>
      <c r="E60" s="141"/>
      <c r="F60" s="141"/>
    </row>
    <row r="61" spans="1:6" s="137" customFormat="1" ht="12.75">
      <c r="A61" s="72"/>
      <c r="B61" s="72"/>
      <c r="C61" s="141"/>
      <c r="D61" s="141"/>
      <c r="E61" s="141"/>
      <c r="F61" s="141"/>
    </row>
    <row r="62" spans="1:6" s="137" customFormat="1" ht="12.75">
      <c r="A62" s="72"/>
      <c r="B62" s="72"/>
      <c r="C62" s="141"/>
      <c r="D62" s="141"/>
      <c r="E62" s="141"/>
      <c r="F62" s="141"/>
    </row>
    <row r="63" spans="1:6" s="137" customFormat="1" ht="12.75">
      <c r="A63" s="72"/>
      <c r="B63" s="72"/>
      <c r="C63" s="141"/>
      <c r="D63" s="141"/>
      <c r="E63" s="141"/>
      <c r="F63" s="141"/>
    </row>
    <row r="64" spans="1:6" s="137" customFormat="1" ht="12.75">
      <c r="A64" s="72"/>
      <c r="B64" s="72"/>
      <c r="C64" s="141"/>
      <c r="D64" s="141"/>
      <c r="E64" s="141"/>
      <c r="F64" s="141"/>
    </row>
    <row r="65" spans="1:6" s="137" customFormat="1" ht="12.75">
      <c r="A65" s="72"/>
      <c r="B65" s="72"/>
      <c r="C65" s="141"/>
      <c r="D65" s="141"/>
      <c r="E65" s="141"/>
      <c r="F65" s="141"/>
    </row>
    <row r="66" spans="1:6" s="137" customFormat="1" ht="12.75">
      <c r="A66" s="72"/>
      <c r="B66" s="72"/>
      <c r="C66" s="141"/>
      <c r="D66" s="141"/>
      <c r="E66" s="141"/>
      <c r="F66" s="141"/>
    </row>
    <row r="67" spans="1:6" s="137" customFormat="1" ht="12.75">
      <c r="A67" s="72"/>
      <c r="B67" s="72"/>
      <c r="C67" s="141"/>
      <c r="D67" s="141"/>
      <c r="E67" s="141"/>
      <c r="F67" s="141"/>
    </row>
    <row r="68" spans="1:6" s="137" customFormat="1" ht="12.75">
      <c r="A68" s="72"/>
      <c r="B68" s="72"/>
      <c r="C68" s="141"/>
      <c r="D68" s="141"/>
      <c r="E68" s="141"/>
      <c r="F68" s="141"/>
    </row>
    <row r="69" spans="1:6" s="137" customFormat="1" ht="12.75">
      <c r="A69" s="72"/>
      <c r="B69" s="72"/>
      <c r="C69" s="141"/>
      <c r="D69" s="141"/>
      <c r="E69" s="141"/>
      <c r="F69" s="141"/>
    </row>
    <row r="70" spans="1:6" s="137" customFormat="1" ht="12.75">
      <c r="A70" s="72"/>
      <c r="B70" s="72"/>
      <c r="C70" s="141"/>
      <c r="D70" s="141"/>
      <c r="E70" s="141"/>
      <c r="F70" s="141"/>
    </row>
    <row r="71" spans="1:6" s="137" customFormat="1" ht="12.75">
      <c r="A71" s="72"/>
      <c r="B71" s="72"/>
      <c r="C71" s="141"/>
      <c r="D71" s="141"/>
      <c r="E71" s="141"/>
      <c r="F71" s="141"/>
    </row>
    <row r="72" spans="1:6" s="137" customFormat="1" ht="12.75">
      <c r="A72" s="72"/>
      <c r="B72" s="72"/>
      <c r="C72" s="141"/>
      <c r="D72" s="141"/>
      <c r="E72" s="141"/>
      <c r="F72" s="141"/>
    </row>
    <row r="73" spans="1:6" s="137" customFormat="1" ht="12.75">
      <c r="A73" s="72"/>
      <c r="B73" s="72"/>
      <c r="C73" s="141"/>
      <c r="D73" s="141"/>
      <c r="E73" s="141"/>
      <c r="F73" s="141"/>
    </row>
    <row r="74" spans="1:6" s="137" customFormat="1" ht="12.75">
      <c r="A74" s="72"/>
      <c r="B74" s="72"/>
      <c r="C74" s="141"/>
      <c r="D74" s="141"/>
      <c r="E74" s="141"/>
      <c r="F74" s="141"/>
    </row>
    <row r="75" spans="1:6" s="137" customFormat="1" ht="12.75">
      <c r="A75" s="72"/>
      <c r="B75" s="72"/>
      <c r="C75" s="141"/>
      <c r="D75" s="141"/>
      <c r="E75" s="141"/>
      <c r="F75" s="141"/>
    </row>
    <row r="76" spans="1:6" s="137" customFormat="1" ht="12.75">
      <c r="A76" s="72"/>
      <c r="B76" s="72"/>
      <c r="C76" s="141"/>
      <c r="D76" s="141"/>
      <c r="E76" s="141"/>
      <c r="F76" s="141"/>
    </row>
    <row r="77" spans="1:6" s="137" customFormat="1" ht="12.75">
      <c r="A77" s="72"/>
      <c r="B77" s="72"/>
      <c r="C77" s="141"/>
      <c r="D77" s="141"/>
      <c r="E77" s="141"/>
      <c r="F77" s="141"/>
    </row>
    <row r="78" spans="1:6" s="137" customFormat="1" ht="12.75">
      <c r="A78" s="72"/>
      <c r="B78" s="72"/>
      <c r="C78" s="141"/>
      <c r="D78" s="141"/>
      <c r="E78" s="141"/>
      <c r="F78" s="141"/>
    </row>
    <row r="79" spans="1:6" s="137" customFormat="1" ht="12.75">
      <c r="A79" s="72"/>
      <c r="B79" s="72"/>
      <c r="C79" s="141"/>
      <c r="D79" s="141"/>
      <c r="E79" s="141"/>
      <c r="F79" s="141"/>
    </row>
    <row r="80" spans="1:6" s="137" customFormat="1" ht="12.75">
      <c r="A80" s="72"/>
      <c r="B80" s="72"/>
      <c r="C80" s="141"/>
      <c r="D80" s="141"/>
      <c r="E80" s="141"/>
      <c r="F80" s="141"/>
    </row>
    <row r="81" spans="1:6" s="137" customFormat="1" ht="12.75">
      <c r="A81" s="72"/>
      <c r="B81" s="72"/>
      <c r="C81" s="141"/>
      <c r="D81" s="141"/>
      <c r="E81" s="141"/>
      <c r="F81" s="141"/>
    </row>
    <row r="82" spans="1:6" s="137" customFormat="1" ht="12.75">
      <c r="A82" s="72"/>
      <c r="B82" s="72"/>
      <c r="C82" s="141"/>
      <c r="D82" s="141"/>
      <c r="E82" s="141"/>
      <c r="F82" s="141"/>
    </row>
    <row r="83" spans="1:6" s="137" customFormat="1" ht="12.75">
      <c r="A83" s="72"/>
      <c r="B83" s="72"/>
      <c r="C83" s="141"/>
      <c r="D83" s="141"/>
      <c r="E83" s="141"/>
      <c r="F83" s="141"/>
    </row>
    <row r="84" spans="1:6" s="137" customFormat="1" ht="12.75">
      <c r="A84" s="72"/>
      <c r="B84" s="72"/>
      <c r="C84" s="141"/>
      <c r="D84" s="141"/>
      <c r="E84" s="141"/>
      <c r="F84" s="141"/>
    </row>
    <row r="85" spans="1:6" s="137" customFormat="1" ht="12.75">
      <c r="A85" s="72"/>
      <c r="B85" s="72"/>
      <c r="C85" s="141"/>
      <c r="D85" s="141"/>
      <c r="E85" s="141"/>
      <c r="F85" s="141"/>
    </row>
    <row r="86" spans="1:6" s="137" customFormat="1" ht="12.75">
      <c r="A86" s="72"/>
      <c r="B86" s="72"/>
      <c r="C86" s="141"/>
      <c r="D86" s="141"/>
      <c r="E86" s="141"/>
      <c r="F86" s="141"/>
    </row>
    <row r="87" spans="1:6" s="137" customFormat="1" ht="12.75">
      <c r="A87" s="72"/>
      <c r="B87" s="72"/>
      <c r="C87" s="141"/>
      <c r="D87" s="141"/>
      <c r="E87" s="141"/>
      <c r="F87" s="141"/>
    </row>
    <row r="88" spans="1:6" s="137" customFormat="1" ht="12.75">
      <c r="A88" s="72"/>
      <c r="B88" s="72"/>
      <c r="C88" s="141"/>
      <c r="D88" s="141"/>
      <c r="E88" s="141"/>
      <c r="F88" s="141"/>
    </row>
    <row r="89" spans="1:6" s="137" customFormat="1" ht="12.75">
      <c r="A89" s="72"/>
      <c r="B89" s="72"/>
      <c r="C89" s="141"/>
      <c r="D89" s="141"/>
      <c r="E89" s="141"/>
      <c r="F89" s="141"/>
    </row>
    <row r="90" spans="1:6" s="137" customFormat="1" ht="12.75">
      <c r="A90" s="72"/>
      <c r="B90" s="72"/>
      <c r="C90" s="141"/>
      <c r="D90" s="141"/>
      <c r="E90" s="141"/>
      <c r="F90" s="141"/>
    </row>
    <row r="91" spans="1:6" s="137" customFormat="1" ht="12.75">
      <c r="A91" s="72"/>
      <c r="B91" s="72"/>
      <c r="C91" s="141"/>
      <c r="D91" s="141"/>
      <c r="E91" s="141"/>
      <c r="F91" s="141"/>
    </row>
    <row r="92" spans="1:6" s="137" customFormat="1" ht="12.75">
      <c r="A92" s="72"/>
      <c r="B92" s="72"/>
      <c r="C92" s="72"/>
      <c r="D92" s="141"/>
      <c r="E92" s="141"/>
      <c r="F92" s="141"/>
    </row>
    <row r="93" spans="1:6" s="137" customFormat="1" ht="12.75">
      <c r="A93" s="72"/>
      <c r="B93" s="72"/>
      <c r="C93" s="72"/>
      <c r="D93" s="141"/>
      <c r="E93" s="141"/>
      <c r="F93" s="141"/>
    </row>
    <row r="94" spans="1:6" s="137" customFormat="1" ht="12.75">
      <c r="A94" s="72"/>
      <c r="B94" s="72"/>
      <c r="C94" s="72"/>
      <c r="D94" s="141"/>
      <c r="E94" s="141"/>
      <c r="F94" s="141"/>
    </row>
    <row r="95" spans="1:6" s="137" customFormat="1" ht="12.75">
      <c r="A95" s="72"/>
      <c r="B95" s="72"/>
      <c r="C95" s="72"/>
      <c r="D95" s="141"/>
      <c r="E95" s="141"/>
      <c r="F95" s="141"/>
    </row>
    <row r="96" spans="1:6" s="137" customFormat="1" ht="12.75">
      <c r="A96" s="72"/>
      <c r="B96" s="72"/>
      <c r="C96" s="72"/>
      <c r="D96" s="141"/>
      <c r="E96" s="141"/>
      <c r="F96" s="141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E35" sqref="E35"/>
    </sheetView>
  </sheetViews>
  <sheetFormatPr defaultColWidth="9.140625" defaultRowHeight="12.75"/>
  <cols>
    <col min="1" max="1" width="4.7109375" style="72" customWidth="1"/>
    <col min="2" max="2" width="46.57421875" style="72" customWidth="1"/>
    <col min="3" max="3" width="10.00390625" style="72" customWidth="1"/>
    <col min="4" max="4" width="9.00390625" style="72" customWidth="1"/>
    <col min="5" max="5" width="13.0039062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6" ht="12.75">
      <c r="B1" s="73" t="s">
        <v>0</v>
      </c>
      <c r="C1" s="73"/>
      <c r="E1" s="74"/>
      <c r="F1" s="74"/>
    </row>
    <row r="2" spans="1:6" ht="30" customHeight="1">
      <c r="A2" s="75" t="s">
        <v>68</v>
      </c>
      <c r="B2" s="75"/>
      <c r="C2" s="75"/>
      <c r="D2" s="75"/>
      <c r="E2" s="75"/>
      <c r="F2" s="75"/>
    </row>
    <row r="3" spans="2:8" ht="12.75">
      <c r="B3" s="76" t="s">
        <v>2</v>
      </c>
      <c r="C3" s="77" t="s">
        <v>3</v>
      </c>
      <c r="D3" s="77"/>
      <c r="E3" s="77"/>
      <c r="F3" s="78"/>
      <c r="H3" s="79"/>
    </row>
    <row r="4" spans="2:8" ht="12.75">
      <c r="B4" s="76" t="s">
        <v>4</v>
      </c>
      <c r="C4" s="80">
        <v>2</v>
      </c>
      <c r="D4" s="80"/>
      <c r="E4" s="80"/>
      <c r="F4" s="73"/>
      <c r="H4" s="79"/>
    </row>
    <row r="5" spans="2:8" ht="12.75">
      <c r="B5" s="81" t="s">
        <v>5</v>
      </c>
      <c r="C5" s="80">
        <v>3958</v>
      </c>
      <c r="D5" s="80"/>
      <c r="E5" s="80"/>
      <c r="F5" s="73"/>
      <c r="H5" s="79"/>
    </row>
    <row r="6" spans="2:6" ht="12.75">
      <c r="B6" s="81" t="s">
        <v>6</v>
      </c>
      <c r="C6" s="82">
        <v>612</v>
      </c>
      <c r="D6" s="83"/>
      <c r="E6" s="84"/>
      <c r="F6" s="73"/>
    </row>
    <row r="7" spans="2:6" ht="12.75">
      <c r="B7" s="85" t="s">
        <v>7</v>
      </c>
      <c r="C7" s="86">
        <v>196784.33</v>
      </c>
      <c r="D7" s="87"/>
      <c r="E7" s="88"/>
      <c r="F7" s="89"/>
    </row>
    <row r="8" spans="2:6" ht="12.75">
      <c r="B8" s="85" t="s">
        <v>8</v>
      </c>
      <c r="C8" s="90">
        <v>2</v>
      </c>
      <c r="D8" s="91"/>
      <c r="E8" s="91"/>
      <c r="F8" s="89"/>
    </row>
    <row r="9" spans="2:5" ht="12.75">
      <c r="B9" s="92" t="s">
        <v>9</v>
      </c>
      <c r="C9" s="93">
        <v>9.48</v>
      </c>
      <c r="D9" s="94"/>
      <c r="E9" s="95"/>
    </row>
    <row r="10" spans="2:5" ht="12.75">
      <c r="B10" s="92" t="s">
        <v>10</v>
      </c>
      <c r="C10" s="93">
        <v>16938.24</v>
      </c>
      <c r="D10" s="94"/>
      <c r="E10" s="95"/>
    </row>
    <row r="11" spans="2:5" ht="12.75">
      <c r="B11" s="92" t="s">
        <v>11</v>
      </c>
      <c r="C11" s="96">
        <f>C5*C9*12</f>
        <v>450262.0800000001</v>
      </c>
      <c r="D11" s="94">
        <f>C11/12</f>
        <v>37521.840000000004</v>
      </c>
      <c r="E11" s="95"/>
    </row>
    <row r="12" spans="1:6" ht="18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18365.12</v>
      </c>
      <c r="D14" s="103">
        <v>4.64</v>
      </c>
      <c r="E14" s="103">
        <f>C14*12</f>
        <v>220381.44</v>
      </c>
      <c r="F14" s="103">
        <f>C14*12</f>
        <v>220381.44</v>
      </c>
    </row>
    <row r="15" spans="1:6" ht="12.75">
      <c r="A15" s="104" t="s">
        <v>21</v>
      </c>
      <c r="B15" s="105" t="s">
        <v>22</v>
      </c>
      <c r="C15" s="103">
        <f>D15*C5</f>
        <v>2651.86</v>
      </c>
      <c r="D15" s="103">
        <v>0.67</v>
      </c>
      <c r="E15" s="103">
        <f>C15*12</f>
        <v>31822.32</v>
      </c>
      <c r="F15" s="103">
        <f>C15*12</f>
        <v>31822.32</v>
      </c>
    </row>
    <row r="16" spans="1:6" ht="12.75">
      <c r="A16" s="106" t="s">
        <v>23</v>
      </c>
      <c r="B16" s="95" t="s">
        <v>24</v>
      </c>
      <c r="C16" s="103">
        <f>E16/12</f>
        <v>196</v>
      </c>
      <c r="D16" s="103">
        <f>C16/C5</f>
        <v>0.049519959575543206</v>
      </c>
      <c r="E16" s="107">
        <f>(C8*98)*12</f>
        <v>2352</v>
      </c>
      <c r="F16" s="103">
        <f>C16*12</f>
        <v>2352</v>
      </c>
    </row>
    <row r="17" spans="1:6" s="111" customFormat="1" ht="12.75">
      <c r="A17" s="108" t="s">
        <v>25</v>
      </c>
      <c r="B17" s="109" t="s">
        <v>26</v>
      </c>
      <c r="C17" s="110">
        <f>E17/12</f>
        <v>51</v>
      </c>
      <c r="D17" s="110">
        <f>C17/C5</f>
        <v>0.012885295603840323</v>
      </c>
      <c r="E17" s="110">
        <f>C6*1</f>
        <v>612</v>
      </c>
      <c r="F17" s="110">
        <f>C17*12</f>
        <v>612</v>
      </c>
    </row>
    <row r="18" spans="1:6" s="111" customFormat="1" ht="12.75">
      <c r="A18" s="108" t="s">
        <v>27</v>
      </c>
      <c r="B18" s="109" t="s">
        <v>28</v>
      </c>
      <c r="C18" s="110">
        <f>E18/12</f>
        <v>107.10000000000001</v>
      </c>
      <c r="D18" s="110">
        <f>C18/C5</f>
        <v>0.02705912076806468</v>
      </c>
      <c r="E18" s="110">
        <f>C6*2.1</f>
        <v>1285.2</v>
      </c>
      <c r="F18" s="110">
        <f>C18*12</f>
        <v>1285.2</v>
      </c>
    </row>
    <row r="19" spans="1:6" s="113" customFormat="1" ht="12.75">
      <c r="A19" s="106" t="s">
        <v>29</v>
      </c>
      <c r="B19" s="112" t="s">
        <v>30</v>
      </c>
      <c r="C19" s="103">
        <f>C11*0.12/12</f>
        <v>4502.620800000001</v>
      </c>
      <c r="D19" s="103">
        <f>C19/C5</f>
        <v>1.1376000000000002</v>
      </c>
      <c r="E19" s="107">
        <f>C11*0.12</f>
        <v>54031.44960000001</v>
      </c>
      <c r="F19" s="103">
        <f>C19*12</f>
        <v>54031.44960000001</v>
      </c>
    </row>
    <row r="20" spans="1:6" ht="12.75">
      <c r="A20" s="106" t="s">
        <v>31</v>
      </c>
      <c r="B20" s="112" t="s">
        <v>32</v>
      </c>
      <c r="C20" s="103">
        <f>C11*0.009/12</f>
        <v>337.6965600000001</v>
      </c>
      <c r="D20" s="103">
        <f>C20/C5</f>
        <v>0.08532000000000002</v>
      </c>
      <c r="E20" s="107">
        <f>C11*0.009</f>
        <v>4052.358720000001</v>
      </c>
      <c r="F20" s="103">
        <f>C20*12</f>
        <v>4052.358720000001</v>
      </c>
    </row>
    <row r="21" spans="1:6" s="113" customFormat="1" ht="12.75">
      <c r="A21" s="106" t="s">
        <v>33</v>
      </c>
      <c r="B21" s="112" t="s">
        <v>34</v>
      </c>
      <c r="C21" s="103">
        <f>E21/12</f>
        <v>938.0460000000003</v>
      </c>
      <c r="D21" s="103">
        <f>C21/C5</f>
        <v>0.23700000000000007</v>
      </c>
      <c r="E21" s="107">
        <f>C11*0.025</f>
        <v>11256.552000000003</v>
      </c>
      <c r="F21" s="103">
        <f>C21*12</f>
        <v>11256.552000000003</v>
      </c>
    </row>
    <row r="22" spans="1:6" s="118" customFormat="1" ht="12.75">
      <c r="A22" s="114" t="s">
        <v>35</v>
      </c>
      <c r="B22" s="115" t="s">
        <v>36</v>
      </c>
      <c r="C22" s="116">
        <f>E22/12</f>
        <v>163.98694166666667</v>
      </c>
      <c r="D22" s="116">
        <f>E22/C5/12</f>
        <v>0.04143176899107293</v>
      </c>
      <c r="E22" s="117">
        <f>C7*0.01</f>
        <v>1967.8433</v>
      </c>
      <c r="F22" s="103">
        <f>C22*12</f>
        <v>1967.8433</v>
      </c>
    </row>
    <row r="23" spans="1:6" s="121" customFormat="1" ht="12.75">
      <c r="A23" s="119"/>
      <c r="B23" s="94" t="s">
        <v>37</v>
      </c>
      <c r="C23" s="120">
        <f>SUM(C14:C22)</f>
        <v>27313.430301666667</v>
      </c>
      <c r="D23" s="120">
        <f>SUM(D14:D22)</f>
        <v>6.900816144938521</v>
      </c>
      <c r="E23" s="120">
        <f>SUM(E14:E22)</f>
        <v>327761.16362</v>
      </c>
      <c r="F23" s="120">
        <f>SUM(F14:F22)</f>
        <v>327761.16362</v>
      </c>
    </row>
    <row r="24" spans="1:6" ht="14.25" customHeight="1">
      <c r="A24" s="122" t="s">
        <v>39</v>
      </c>
      <c r="B24" s="123" t="s">
        <v>40</v>
      </c>
      <c r="C24" s="103"/>
      <c r="D24" s="103"/>
      <c r="E24" s="107"/>
      <c r="F24" s="107"/>
    </row>
    <row r="25" spans="1:6" ht="12.75" customHeight="1">
      <c r="A25" s="122"/>
      <c r="B25" s="123"/>
      <c r="C25" s="103"/>
      <c r="D25" s="103"/>
      <c r="E25" s="107"/>
      <c r="F25" s="107"/>
    </row>
    <row r="26" spans="1:6" ht="12.75">
      <c r="A26" s="106" t="s">
        <v>41</v>
      </c>
      <c r="B26" s="112" t="s">
        <v>48</v>
      </c>
      <c r="C26" s="103">
        <f>E26/12</f>
        <v>416.6666666666667</v>
      </c>
      <c r="D26" s="103">
        <f>C26/C5</f>
        <v>0.10527202290719219</v>
      </c>
      <c r="E26" s="107">
        <v>5000</v>
      </c>
      <c r="F26" s="107"/>
    </row>
    <row r="27" spans="1:6" ht="12.75">
      <c r="A27" s="106" t="s">
        <v>43</v>
      </c>
      <c r="B27" s="112" t="s">
        <v>50</v>
      </c>
      <c r="C27" s="103">
        <f>E27/12</f>
        <v>2333.3333333333335</v>
      </c>
      <c r="D27" s="103">
        <f>C27/C5</f>
        <v>0.5895233282802763</v>
      </c>
      <c r="E27" s="107">
        <v>28000</v>
      </c>
      <c r="F27" s="107"/>
    </row>
    <row r="28" spans="1:6" ht="12.75">
      <c r="A28" s="106" t="s">
        <v>45</v>
      </c>
      <c r="B28" s="112" t="s">
        <v>52</v>
      </c>
      <c r="C28" s="103">
        <f>E28/12</f>
        <v>1666.6666666666667</v>
      </c>
      <c r="D28" s="103">
        <f>C28/C5</f>
        <v>0.42108809162876876</v>
      </c>
      <c r="E28" s="107">
        <v>20000</v>
      </c>
      <c r="F28" s="107"/>
    </row>
    <row r="29" spans="1:6" ht="12.75">
      <c r="A29" s="106" t="s">
        <v>47</v>
      </c>
      <c r="B29" s="112" t="s">
        <v>54</v>
      </c>
      <c r="C29" s="103">
        <f>E29/12</f>
        <v>1666.6666666666667</v>
      </c>
      <c r="D29" s="103">
        <f>C29/C5</f>
        <v>0.42108809162876876</v>
      </c>
      <c r="E29" s="107">
        <v>20000</v>
      </c>
      <c r="F29" s="107"/>
    </row>
    <row r="30" spans="1:6" ht="12.75">
      <c r="A30" s="106" t="s">
        <v>49</v>
      </c>
      <c r="B30" s="112" t="s">
        <v>69</v>
      </c>
      <c r="C30" s="103">
        <f>E30/12</f>
        <v>916.6666666666666</v>
      </c>
      <c r="D30" s="103">
        <f>C30/C5</f>
        <v>0.2315984503958228</v>
      </c>
      <c r="E30" s="107">
        <v>11000</v>
      </c>
      <c r="F30" s="107"/>
    </row>
    <row r="31" spans="1:6" ht="12.75">
      <c r="A31" s="106" t="s">
        <v>51</v>
      </c>
      <c r="B31" s="112" t="s">
        <v>70</v>
      </c>
      <c r="C31" s="103">
        <f>E31/12</f>
        <v>2791.6666666666665</v>
      </c>
      <c r="D31" s="103">
        <f>C31/C5</f>
        <v>0.7053225534781876</v>
      </c>
      <c r="E31" s="107">
        <v>33500</v>
      </c>
      <c r="F31" s="107"/>
    </row>
    <row r="32" spans="1:6" ht="12.75">
      <c r="A32" s="106" t="s">
        <v>53</v>
      </c>
      <c r="B32" s="112" t="s">
        <v>71</v>
      </c>
      <c r="C32" s="103">
        <f>E32/12</f>
        <v>416.6666666666667</v>
      </c>
      <c r="D32" s="103">
        <f>C32/C5</f>
        <v>0.10527202290719219</v>
      </c>
      <c r="E32" s="107">
        <v>5000</v>
      </c>
      <c r="F32" s="107"/>
    </row>
    <row r="33" spans="1:6" ht="12.75">
      <c r="A33" s="124"/>
      <c r="B33" s="125" t="s">
        <v>55</v>
      </c>
      <c r="C33" s="126">
        <f>SUM(C26:C32)</f>
        <v>10208.333333333332</v>
      </c>
      <c r="D33" s="126">
        <f>SUM(D26:D32)</f>
        <v>2.579164561226209</v>
      </c>
      <c r="E33" s="126">
        <f>SUM(E26:E32)</f>
        <v>122500</v>
      </c>
      <c r="F33" s="127"/>
    </row>
    <row r="34" spans="1:6" ht="12.75">
      <c r="A34" s="124"/>
      <c r="B34" s="128" t="s">
        <v>72</v>
      </c>
      <c r="C34" s="48"/>
      <c r="D34" s="48"/>
      <c r="E34" s="48"/>
      <c r="F34" s="48">
        <v>350626.91</v>
      </c>
    </row>
    <row r="35" spans="1:6" ht="12.75">
      <c r="A35" s="106" t="s">
        <v>73</v>
      </c>
      <c r="B35" s="112" t="s">
        <v>74</v>
      </c>
      <c r="C35" s="103">
        <f>E35/12</f>
        <v>16666.666666666668</v>
      </c>
      <c r="D35" s="103">
        <f>C35/C5</f>
        <v>4.210880916287688</v>
      </c>
      <c r="E35" s="107">
        <v>200000</v>
      </c>
      <c r="F35" s="129"/>
    </row>
    <row r="36" spans="1:6" ht="12.75">
      <c r="A36" s="106"/>
      <c r="B36" s="124" t="s">
        <v>56</v>
      </c>
      <c r="C36" s="120"/>
      <c r="D36" s="120">
        <f>SUM(D23+D33)</f>
        <v>9.47998070616473</v>
      </c>
      <c r="E36" s="120"/>
      <c r="F36" s="120"/>
    </row>
    <row r="37" spans="1:6" ht="12.75">
      <c r="A37" s="130"/>
      <c r="B37" s="124" t="s">
        <v>57</v>
      </c>
      <c r="C37" s="131"/>
      <c r="D37" s="132"/>
      <c r="E37" s="132"/>
      <c r="F37" s="132"/>
    </row>
    <row r="38" spans="1:6" ht="12.75">
      <c r="A38" s="130"/>
      <c r="B38" s="104" t="s">
        <v>58</v>
      </c>
      <c r="C38" s="133">
        <v>100</v>
      </c>
      <c r="D38" s="134">
        <f>C38*12</f>
        <v>1200</v>
      </c>
      <c r="E38" s="132"/>
      <c r="F38" s="132"/>
    </row>
    <row r="39" spans="1:6" ht="12.75">
      <c r="A39" s="130"/>
      <c r="B39" s="105" t="s">
        <v>59</v>
      </c>
      <c r="C39" s="133">
        <v>100</v>
      </c>
      <c r="D39" s="134">
        <f>C39*12</f>
        <v>1200</v>
      </c>
      <c r="E39" s="132"/>
      <c r="F39" s="132"/>
    </row>
    <row r="40" spans="1:6" ht="12.75">
      <c r="A40" s="130"/>
      <c r="B40" s="124" t="s">
        <v>60</v>
      </c>
      <c r="C40" s="133"/>
      <c r="D40" s="134"/>
      <c r="E40" s="132"/>
      <c r="F40" s="132"/>
    </row>
    <row r="41" spans="1:6" ht="12.75">
      <c r="A41" s="130"/>
      <c r="B41" s="105" t="s">
        <v>61</v>
      </c>
      <c r="C41" s="135">
        <v>350</v>
      </c>
      <c r="D41" s="134">
        <f>C41*12</f>
        <v>4200</v>
      </c>
      <c r="E41" s="132"/>
      <c r="F41" s="132"/>
    </row>
    <row r="42" spans="1:6" ht="12.75">
      <c r="A42" s="130"/>
      <c r="B42" s="105" t="s">
        <v>75</v>
      </c>
      <c r="C42" s="133">
        <v>354</v>
      </c>
      <c r="D42" s="134">
        <f>C42*12</f>
        <v>4248</v>
      </c>
      <c r="E42" s="132"/>
      <c r="F42" s="132"/>
    </row>
    <row r="43" spans="1:6" ht="12.75">
      <c r="A43" s="130"/>
      <c r="B43" s="105" t="s">
        <v>63</v>
      </c>
      <c r="C43" s="133">
        <v>350</v>
      </c>
      <c r="D43" s="134">
        <f>C43*12</f>
        <v>4200</v>
      </c>
      <c r="E43" s="132"/>
      <c r="F43" s="132"/>
    </row>
    <row r="44" spans="1:6" ht="12.75">
      <c r="A44" s="130"/>
      <c r="B44" s="105" t="s">
        <v>64</v>
      </c>
      <c r="C44" s="133">
        <v>350</v>
      </c>
      <c r="D44" s="134">
        <f>C44*12</f>
        <v>4200</v>
      </c>
      <c r="E44" s="132"/>
      <c r="F44" s="132"/>
    </row>
    <row r="45" spans="1:5" ht="12.75">
      <c r="A45" s="130"/>
      <c r="B45" s="133" t="s">
        <v>65</v>
      </c>
      <c r="C45" s="131">
        <f>SUM(C37:C44)</f>
        <v>1604</v>
      </c>
      <c r="D45" s="136">
        <f>SUM(D37:D44)</f>
        <v>19248</v>
      </c>
      <c r="E45" s="137"/>
    </row>
    <row r="46" spans="1:5" ht="0.75" customHeight="1">
      <c r="A46" s="130"/>
      <c r="B46" s="138"/>
      <c r="C46" s="138"/>
      <c r="D46" s="138"/>
      <c r="E46" s="138"/>
    </row>
    <row r="47" spans="1:5" ht="40.5" customHeight="1">
      <c r="A47" s="130"/>
      <c r="B47" s="139" t="s">
        <v>66</v>
      </c>
      <c r="C47" s="139"/>
      <c r="D47" s="139"/>
      <c r="E47" s="139"/>
    </row>
    <row r="48" spans="1:6" ht="75" customHeight="1">
      <c r="A48" s="140"/>
      <c r="B48" s="140"/>
      <c r="C48" s="141"/>
      <c r="D48" s="140"/>
      <c r="E48" s="132"/>
      <c r="F48" s="132"/>
    </row>
    <row r="49" spans="1:6" ht="12.75">
      <c r="A49" s="130"/>
      <c r="B49" s="130"/>
      <c r="C49" s="141"/>
      <c r="D49" s="132"/>
      <c r="E49" s="132"/>
      <c r="F49" s="132"/>
    </row>
    <row r="50" spans="1:6" ht="12.75">
      <c r="A50" s="142"/>
      <c r="B50" s="142"/>
      <c r="C50" s="141"/>
      <c r="D50" s="141"/>
      <c r="E50" s="141"/>
      <c r="F50" s="141"/>
    </row>
    <row r="51" spans="1:6" ht="12.75">
      <c r="A51" s="142"/>
      <c r="B51" s="142"/>
      <c r="C51" s="141"/>
      <c r="D51" s="141"/>
      <c r="E51" s="141"/>
      <c r="F51" s="141"/>
    </row>
    <row r="52" spans="1:6" ht="12.75">
      <c r="A52" s="142"/>
      <c r="B52" s="142"/>
      <c r="C52" s="141"/>
      <c r="D52" s="141"/>
      <c r="E52" s="141"/>
      <c r="F52" s="141"/>
    </row>
    <row r="53" spans="1:6" ht="12.75">
      <c r="A53" s="142"/>
      <c r="B53" s="142"/>
      <c r="C53" s="141"/>
      <c r="D53" s="141"/>
      <c r="E53" s="141"/>
      <c r="F53" s="141"/>
    </row>
    <row r="54" spans="1:6" ht="12.75">
      <c r="A54" s="142"/>
      <c r="B54" s="142"/>
      <c r="C54" s="141"/>
      <c r="D54" s="141"/>
      <c r="E54" s="141"/>
      <c r="F54" s="141"/>
    </row>
    <row r="55" spans="1:6" s="137" customFormat="1" ht="12.75">
      <c r="A55" s="142"/>
      <c r="B55" s="142"/>
      <c r="C55" s="141"/>
      <c r="D55" s="141"/>
      <c r="E55" s="141"/>
      <c r="F55" s="141"/>
    </row>
    <row r="56" spans="1:6" s="137" customFormat="1" ht="12.75">
      <c r="A56" s="142"/>
      <c r="B56" s="142"/>
      <c r="C56" s="141"/>
      <c r="D56" s="141"/>
      <c r="E56" s="141"/>
      <c r="F56" s="141"/>
    </row>
    <row r="57" spans="1:6" s="137" customFormat="1" ht="12.75">
      <c r="A57" s="142"/>
      <c r="B57" s="142"/>
      <c r="C57" s="141"/>
      <c r="D57" s="141"/>
      <c r="E57" s="141"/>
      <c r="F57" s="141"/>
    </row>
    <row r="58" spans="1:6" s="137" customFormat="1" ht="12.75">
      <c r="A58" s="142"/>
      <c r="B58" s="142"/>
      <c r="C58" s="141"/>
      <c r="D58" s="141"/>
      <c r="E58" s="141"/>
      <c r="F58" s="141"/>
    </row>
    <row r="59" spans="1:6" s="137" customFormat="1" ht="12.75">
      <c r="A59" s="142"/>
      <c r="B59" s="142"/>
      <c r="C59" s="141"/>
      <c r="D59" s="141"/>
      <c r="E59" s="141"/>
      <c r="F59" s="141"/>
    </row>
    <row r="60" spans="1:6" s="137" customFormat="1" ht="12.75">
      <c r="A60" s="142"/>
      <c r="B60" s="142"/>
      <c r="C60" s="141"/>
      <c r="D60" s="141"/>
      <c r="E60" s="141"/>
      <c r="F60" s="141"/>
    </row>
    <row r="61" spans="1:6" s="137" customFormat="1" ht="12.75">
      <c r="A61" s="72"/>
      <c r="B61" s="72"/>
      <c r="C61" s="141"/>
      <c r="D61" s="141"/>
      <c r="E61" s="141"/>
      <c r="F61" s="141"/>
    </row>
    <row r="62" spans="1:6" s="137" customFormat="1" ht="12.75">
      <c r="A62" s="72"/>
      <c r="B62" s="72"/>
      <c r="C62" s="141"/>
      <c r="D62" s="141"/>
      <c r="E62" s="141"/>
      <c r="F62" s="141"/>
    </row>
    <row r="63" spans="1:6" s="137" customFormat="1" ht="12.75">
      <c r="A63" s="72"/>
      <c r="B63" s="72"/>
      <c r="C63" s="141"/>
      <c r="D63" s="141"/>
      <c r="E63" s="141"/>
      <c r="F63" s="141"/>
    </row>
    <row r="64" spans="1:6" s="137" customFormat="1" ht="12.75">
      <c r="A64" s="72"/>
      <c r="B64" s="72"/>
      <c r="C64" s="141"/>
      <c r="D64" s="141"/>
      <c r="E64" s="141"/>
      <c r="F64" s="141"/>
    </row>
    <row r="65" spans="1:6" s="137" customFormat="1" ht="12.75">
      <c r="A65" s="72"/>
      <c r="B65" s="72"/>
      <c r="C65" s="141"/>
      <c r="D65" s="141"/>
      <c r="E65" s="141"/>
      <c r="F65" s="141"/>
    </row>
    <row r="66" spans="1:6" s="137" customFormat="1" ht="12.75">
      <c r="A66" s="72"/>
      <c r="B66" s="72"/>
      <c r="C66" s="141"/>
      <c r="D66" s="141"/>
      <c r="E66" s="141"/>
      <c r="F66" s="141"/>
    </row>
    <row r="67" spans="1:6" s="137" customFormat="1" ht="12.75">
      <c r="A67" s="72"/>
      <c r="B67" s="72"/>
      <c r="C67" s="141"/>
      <c r="D67" s="141"/>
      <c r="E67" s="141"/>
      <c r="F67" s="141"/>
    </row>
    <row r="68" spans="1:6" s="137" customFormat="1" ht="12.75">
      <c r="A68" s="72"/>
      <c r="B68" s="72"/>
      <c r="C68" s="141"/>
      <c r="D68" s="141"/>
      <c r="E68" s="141"/>
      <c r="F68" s="141"/>
    </row>
    <row r="69" spans="1:6" s="137" customFormat="1" ht="12.75">
      <c r="A69" s="72"/>
      <c r="B69" s="72"/>
      <c r="C69" s="141"/>
      <c r="D69" s="141"/>
      <c r="E69" s="141"/>
      <c r="F69" s="141"/>
    </row>
    <row r="70" spans="1:6" s="137" customFormat="1" ht="12.75">
      <c r="A70" s="72"/>
      <c r="B70" s="72"/>
      <c r="C70" s="141"/>
      <c r="D70" s="141"/>
      <c r="E70" s="141"/>
      <c r="F70" s="141"/>
    </row>
    <row r="71" spans="1:6" s="137" customFormat="1" ht="12.75">
      <c r="A71" s="72"/>
      <c r="B71" s="72"/>
      <c r="C71" s="141"/>
      <c r="D71" s="141"/>
      <c r="E71" s="141"/>
      <c r="F71" s="141"/>
    </row>
    <row r="72" spans="1:6" s="137" customFormat="1" ht="12.75">
      <c r="A72" s="72"/>
      <c r="B72" s="72"/>
      <c r="C72" s="141"/>
      <c r="D72" s="141"/>
      <c r="E72" s="141"/>
      <c r="F72" s="141"/>
    </row>
    <row r="73" spans="1:6" s="137" customFormat="1" ht="12.75">
      <c r="A73" s="72"/>
      <c r="B73" s="72"/>
      <c r="C73" s="141"/>
      <c r="D73" s="141"/>
      <c r="E73" s="141"/>
      <c r="F73" s="141"/>
    </row>
    <row r="74" spans="1:6" s="137" customFormat="1" ht="12.75">
      <c r="A74" s="72"/>
      <c r="B74" s="72"/>
      <c r="C74" s="141"/>
      <c r="D74" s="141"/>
      <c r="E74" s="141"/>
      <c r="F74" s="141"/>
    </row>
    <row r="75" spans="1:6" s="137" customFormat="1" ht="12.75">
      <c r="A75" s="72"/>
      <c r="B75" s="72"/>
      <c r="C75" s="141"/>
      <c r="D75" s="141"/>
      <c r="E75" s="141"/>
      <c r="F75" s="141"/>
    </row>
    <row r="76" spans="1:6" s="137" customFormat="1" ht="12.75">
      <c r="A76" s="72"/>
      <c r="B76" s="72"/>
      <c r="C76" s="141"/>
      <c r="D76" s="141"/>
      <c r="E76" s="141"/>
      <c r="F76" s="141"/>
    </row>
    <row r="77" spans="1:6" s="137" customFormat="1" ht="12.75">
      <c r="A77" s="72"/>
      <c r="B77" s="72"/>
      <c r="C77" s="141"/>
      <c r="D77" s="141"/>
      <c r="E77" s="141"/>
      <c r="F77" s="141"/>
    </row>
    <row r="78" spans="1:6" s="137" customFormat="1" ht="12.75">
      <c r="A78" s="72"/>
      <c r="B78" s="72"/>
      <c r="C78" s="141"/>
      <c r="D78" s="141"/>
      <c r="E78" s="141"/>
      <c r="F78" s="141"/>
    </row>
    <row r="79" spans="1:6" s="137" customFormat="1" ht="12.75">
      <c r="A79" s="72"/>
      <c r="B79" s="72"/>
      <c r="C79" s="141"/>
      <c r="D79" s="141"/>
      <c r="E79" s="141"/>
      <c r="F79" s="141"/>
    </row>
    <row r="80" spans="1:6" s="137" customFormat="1" ht="12.75">
      <c r="A80" s="72"/>
      <c r="B80" s="72"/>
      <c r="C80" s="141"/>
      <c r="D80" s="141"/>
      <c r="E80" s="141"/>
      <c r="F80" s="141"/>
    </row>
    <row r="81" spans="1:6" s="137" customFormat="1" ht="12.75">
      <c r="A81" s="72"/>
      <c r="B81" s="72"/>
      <c r="C81" s="141"/>
      <c r="D81" s="141"/>
      <c r="E81" s="141"/>
      <c r="F81" s="141"/>
    </row>
    <row r="82" spans="1:6" s="137" customFormat="1" ht="12.75">
      <c r="A82" s="72"/>
      <c r="B82" s="72"/>
      <c r="C82" s="141"/>
      <c r="D82" s="141"/>
      <c r="E82" s="141"/>
      <c r="F82" s="141"/>
    </row>
    <row r="83" spans="1:6" s="137" customFormat="1" ht="12.75">
      <c r="A83" s="72"/>
      <c r="B83" s="72"/>
      <c r="C83" s="141"/>
      <c r="D83" s="141"/>
      <c r="E83" s="141"/>
      <c r="F83" s="141"/>
    </row>
    <row r="84" spans="1:6" s="137" customFormat="1" ht="12.75">
      <c r="A84" s="72"/>
      <c r="B84" s="72"/>
      <c r="C84" s="141"/>
      <c r="D84" s="141"/>
      <c r="E84" s="141"/>
      <c r="F84" s="141"/>
    </row>
    <row r="85" spans="1:6" s="137" customFormat="1" ht="12.75">
      <c r="A85" s="72"/>
      <c r="B85" s="72"/>
      <c r="C85" s="141"/>
      <c r="D85" s="141"/>
      <c r="E85" s="141"/>
      <c r="F85" s="141"/>
    </row>
    <row r="86" spans="1:6" s="137" customFormat="1" ht="12.75">
      <c r="A86" s="72"/>
      <c r="B86" s="72"/>
      <c r="C86" s="141"/>
      <c r="D86" s="141"/>
      <c r="E86" s="141"/>
      <c r="F86" s="141"/>
    </row>
    <row r="87" spans="1:6" s="137" customFormat="1" ht="12.75">
      <c r="A87" s="72"/>
      <c r="B87" s="72"/>
      <c r="C87" s="141"/>
      <c r="D87" s="141"/>
      <c r="E87" s="141"/>
      <c r="F87" s="141"/>
    </row>
    <row r="88" spans="1:6" s="137" customFormat="1" ht="12.75">
      <c r="A88" s="72"/>
      <c r="B88" s="72"/>
      <c r="C88" s="141"/>
      <c r="D88" s="141"/>
      <c r="E88" s="141"/>
      <c r="F88" s="141"/>
    </row>
    <row r="89" spans="1:6" s="137" customFormat="1" ht="12.75">
      <c r="A89" s="72"/>
      <c r="B89" s="72"/>
      <c r="C89" s="141"/>
      <c r="D89" s="141"/>
      <c r="E89" s="141"/>
      <c r="F89" s="141"/>
    </row>
    <row r="90" spans="1:6" s="137" customFormat="1" ht="12.75">
      <c r="A90" s="72"/>
      <c r="B90" s="72"/>
      <c r="C90" s="141"/>
      <c r="D90" s="141"/>
      <c r="E90" s="141"/>
      <c r="F90" s="141"/>
    </row>
    <row r="91" spans="1:6" s="137" customFormat="1" ht="12.75">
      <c r="A91" s="72"/>
      <c r="B91" s="72"/>
      <c r="C91" s="141"/>
      <c r="D91" s="141"/>
      <c r="E91" s="141"/>
      <c r="F91" s="141"/>
    </row>
    <row r="92" spans="1:6" s="137" customFormat="1" ht="12.75">
      <c r="A92" s="72"/>
      <c r="B92" s="72"/>
      <c r="C92" s="72"/>
      <c r="D92" s="141"/>
      <c r="E92" s="141"/>
      <c r="F92" s="141"/>
    </row>
    <row r="93" spans="1:6" s="137" customFormat="1" ht="12.75">
      <c r="A93" s="72"/>
      <c r="B93" s="72"/>
      <c r="C93" s="72"/>
      <c r="D93" s="141"/>
      <c r="E93" s="141"/>
      <c r="F93" s="141"/>
    </row>
    <row r="94" spans="1:6" s="137" customFormat="1" ht="12.75">
      <c r="A94" s="72"/>
      <c r="B94" s="72"/>
      <c r="C94" s="72"/>
      <c r="D94" s="141"/>
      <c r="E94" s="141"/>
      <c r="F94" s="141"/>
    </row>
    <row r="95" spans="1:6" s="137" customFormat="1" ht="12.75">
      <c r="A95" s="72"/>
      <c r="B95" s="72"/>
      <c r="C95" s="72"/>
      <c r="D95" s="141"/>
      <c r="E95" s="141"/>
      <c r="F95" s="141"/>
    </row>
    <row r="96" spans="1:6" s="137" customFormat="1" ht="12.75">
      <c r="A96" s="72"/>
      <c r="B96" s="72"/>
      <c r="C96" s="72"/>
      <c r="D96" s="141"/>
      <c r="E96" s="141"/>
      <c r="F96" s="141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4.7109375" style="72" customWidth="1"/>
    <col min="2" max="2" width="46.57421875" style="72" customWidth="1"/>
    <col min="3" max="3" width="10.00390625" style="72" customWidth="1"/>
    <col min="4" max="4" width="9.00390625" style="72" customWidth="1"/>
    <col min="5" max="5" width="13.0039062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6" ht="12.75">
      <c r="B1" s="73" t="s">
        <v>0</v>
      </c>
      <c r="C1" s="73"/>
      <c r="E1" s="74"/>
      <c r="F1" s="74"/>
    </row>
    <row r="2" spans="1:6" ht="30" customHeight="1">
      <c r="A2" s="75" t="s">
        <v>68</v>
      </c>
      <c r="B2" s="75"/>
      <c r="C2" s="75"/>
      <c r="D2" s="75"/>
      <c r="E2" s="75"/>
      <c r="F2" s="75"/>
    </row>
    <row r="3" spans="2:8" ht="12.75">
      <c r="B3" s="76" t="s">
        <v>2</v>
      </c>
      <c r="C3" s="77" t="s">
        <v>3</v>
      </c>
      <c r="D3" s="77"/>
      <c r="E3" s="77"/>
      <c r="F3" s="78"/>
      <c r="H3" s="79"/>
    </row>
    <row r="4" spans="2:8" ht="12.75">
      <c r="B4" s="76" t="s">
        <v>4</v>
      </c>
      <c r="C4" s="80">
        <v>2</v>
      </c>
      <c r="D4" s="80"/>
      <c r="E4" s="80"/>
      <c r="F4" s="73"/>
      <c r="H4" s="79"/>
    </row>
    <row r="5" spans="2:8" ht="12.75">
      <c r="B5" s="81" t="s">
        <v>5</v>
      </c>
      <c r="C5" s="80">
        <v>3958</v>
      </c>
      <c r="D5" s="80"/>
      <c r="E5" s="80"/>
      <c r="F5" s="73"/>
      <c r="H5" s="79"/>
    </row>
    <row r="6" spans="2:6" ht="12.75">
      <c r="B6" s="81" t="s">
        <v>6</v>
      </c>
      <c r="C6" s="82">
        <v>612</v>
      </c>
      <c r="D6" s="83"/>
      <c r="E6" s="84"/>
      <c r="F6" s="73"/>
    </row>
    <row r="7" spans="2:6" ht="12.75">
      <c r="B7" s="85" t="s">
        <v>7</v>
      </c>
      <c r="C7" s="86">
        <v>196784.33</v>
      </c>
      <c r="D7" s="87"/>
      <c r="E7" s="88"/>
      <c r="F7" s="89"/>
    </row>
    <row r="8" spans="2:6" ht="12.75">
      <c r="B8" s="85" t="s">
        <v>8</v>
      </c>
      <c r="C8" s="90">
        <v>2</v>
      </c>
      <c r="D8" s="91"/>
      <c r="E8" s="91"/>
      <c r="F8" s="89"/>
    </row>
    <row r="9" spans="2:5" ht="12.75">
      <c r="B9" s="92" t="s">
        <v>9</v>
      </c>
      <c r="C9" s="93">
        <v>9.48</v>
      </c>
      <c r="D9" s="94"/>
      <c r="E9" s="95"/>
    </row>
    <row r="10" spans="2:5" ht="12.75">
      <c r="B10" s="92" t="s">
        <v>10</v>
      </c>
      <c r="C10" s="93">
        <v>16938.24</v>
      </c>
      <c r="D10" s="94"/>
      <c r="E10" s="95"/>
    </row>
    <row r="11" spans="2:5" ht="12.75">
      <c r="B11" s="92" t="s">
        <v>11</v>
      </c>
      <c r="C11" s="96">
        <f>C5*C9*12</f>
        <v>450262.0800000001</v>
      </c>
      <c r="D11" s="94">
        <f>C11/12</f>
        <v>37521.840000000004</v>
      </c>
      <c r="E11" s="95"/>
    </row>
    <row r="12" spans="1:6" ht="18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18365.12</v>
      </c>
      <c r="D14" s="103">
        <v>4.64</v>
      </c>
      <c r="E14" s="103">
        <f>C14*12</f>
        <v>220381.44</v>
      </c>
      <c r="F14" s="103">
        <f>C14*12</f>
        <v>220381.44</v>
      </c>
    </row>
    <row r="15" spans="1:6" ht="12.75">
      <c r="A15" s="104" t="s">
        <v>21</v>
      </c>
      <c r="B15" s="105" t="s">
        <v>22</v>
      </c>
      <c r="C15" s="103">
        <f>D15*C5</f>
        <v>2651.86</v>
      </c>
      <c r="D15" s="103">
        <v>0.67</v>
      </c>
      <c r="E15" s="103">
        <f>C15*12</f>
        <v>31822.32</v>
      </c>
      <c r="F15" s="103">
        <f>C15*12</f>
        <v>31822.32</v>
      </c>
    </row>
    <row r="16" spans="1:6" ht="12.75">
      <c r="A16" s="106" t="s">
        <v>23</v>
      </c>
      <c r="B16" s="95" t="s">
        <v>24</v>
      </c>
      <c r="C16" s="103">
        <f>E16/12</f>
        <v>196</v>
      </c>
      <c r="D16" s="103">
        <f>C16/C5</f>
        <v>0.049519959575543206</v>
      </c>
      <c r="E16" s="107">
        <f>(C8*98)*12</f>
        <v>2352</v>
      </c>
      <c r="F16" s="103">
        <f>C16*12</f>
        <v>2352</v>
      </c>
    </row>
    <row r="17" spans="1:6" s="111" customFormat="1" ht="12.75">
      <c r="A17" s="108" t="s">
        <v>25</v>
      </c>
      <c r="B17" s="109" t="s">
        <v>26</v>
      </c>
      <c r="C17" s="110">
        <f>E17/12</f>
        <v>51</v>
      </c>
      <c r="D17" s="110">
        <f>C17/C5</f>
        <v>0.012885295603840323</v>
      </c>
      <c r="E17" s="110">
        <f>C6*1</f>
        <v>612</v>
      </c>
      <c r="F17" s="110">
        <f>C17*12</f>
        <v>612</v>
      </c>
    </row>
    <row r="18" spans="1:6" s="111" customFormat="1" ht="12.75">
      <c r="A18" s="108" t="s">
        <v>27</v>
      </c>
      <c r="B18" s="109" t="s">
        <v>28</v>
      </c>
      <c r="C18" s="110">
        <f>E18/12</f>
        <v>107.10000000000001</v>
      </c>
      <c r="D18" s="110">
        <f>C18/C5</f>
        <v>0.02705912076806468</v>
      </c>
      <c r="E18" s="110">
        <f>C6*2.1</f>
        <v>1285.2</v>
      </c>
      <c r="F18" s="110">
        <f>C18*12</f>
        <v>1285.2</v>
      </c>
    </row>
    <row r="19" spans="1:6" s="113" customFormat="1" ht="12.75">
      <c r="A19" s="106" t="s">
        <v>29</v>
      </c>
      <c r="B19" s="112" t="s">
        <v>30</v>
      </c>
      <c r="C19" s="103">
        <f>C11*0.12/12</f>
        <v>4502.620800000001</v>
      </c>
      <c r="D19" s="103">
        <f>C19/C5</f>
        <v>1.1376000000000002</v>
      </c>
      <c r="E19" s="107">
        <f>C11*0.12</f>
        <v>54031.44960000001</v>
      </c>
      <c r="F19" s="103">
        <f>C19*12</f>
        <v>54031.44960000001</v>
      </c>
    </row>
    <row r="20" spans="1:6" ht="12.75">
      <c r="A20" s="106" t="s">
        <v>31</v>
      </c>
      <c r="B20" s="112" t="s">
        <v>32</v>
      </c>
      <c r="C20" s="103">
        <f>C11*0.009/12</f>
        <v>337.6965600000001</v>
      </c>
      <c r="D20" s="103">
        <f>C20/C5</f>
        <v>0.08532000000000002</v>
      </c>
      <c r="E20" s="107">
        <f>C11*0.009</f>
        <v>4052.358720000001</v>
      </c>
      <c r="F20" s="103">
        <f>C20*12</f>
        <v>4052.358720000001</v>
      </c>
    </row>
    <row r="21" spans="1:6" s="113" customFormat="1" ht="12.75">
      <c r="A21" s="106" t="s">
        <v>33</v>
      </c>
      <c r="B21" s="112" t="s">
        <v>34</v>
      </c>
      <c r="C21" s="103">
        <f>E21/12</f>
        <v>938.0460000000003</v>
      </c>
      <c r="D21" s="103">
        <f>C21/C5</f>
        <v>0.23700000000000007</v>
      </c>
      <c r="E21" s="107">
        <f>C11*0.025</f>
        <v>11256.552000000003</v>
      </c>
      <c r="F21" s="103">
        <f>C21*12</f>
        <v>11256.552000000003</v>
      </c>
    </row>
    <row r="22" spans="1:6" s="118" customFormat="1" ht="12.75">
      <c r="A22" s="114" t="s">
        <v>35</v>
      </c>
      <c r="B22" s="115" t="s">
        <v>36</v>
      </c>
      <c r="C22" s="116">
        <f>E22/12</f>
        <v>163.98694166666667</v>
      </c>
      <c r="D22" s="116">
        <f>E22/C5/12</f>
        <v>0.04143176899107293</v>
      </c>
      <c r="E22" s="117">
        <f>C7*0.01</f>
        <v>1967.8433</v>
      </c>
      <c r="F22" s="103">
        <f>C22*12</f>
        <v>1967.8433</v>
      </c>
    </row>
    <row r="23" spans="1:6" s="121" customFormat="1" ht="12.75">
      <c r="A23" s="119"/>
      <c r="B23" s="94" t="s">
        <v>37</v>
      </c>
      <c r="C23" s="120">
        <f>SUM(C14:C22)</f>
        <v>27313.430301666667</v>
      </c>
      <c r="D23" s="120">
        <f>SUM(D14:D22)</f>
        <v>6.900816144938521</v>
      </c>
      <c r="E23" s="120">
        <f>SUM(E14:E22)</f>
        <v>327761.16362</v>
      </c>
      <c r="F23" s="120">
        <f>SUM(F14:F22)</f>
        <v>327761.16362</v>
      </c>
    </row>
    <row r="24" spans="1:6" ht="14.25" customHeight="1">
      <c r="A24" s="122" t="s">
        <v>39</v>
      </c>
      <c r="B24" s="123" t="s">
        <v>40</v>
      </c>
      <c r="C24" s="103"/>
      <c r="D24" s="103"/>
      <c r="E24" s="107"/>
      <c r="F24" s="107"/>
    </row>
    <row r="25" spans="1:6" ht="12.75" customHeight="1">
      <c r="A25" s="122"/>
      <c r="B25" s="123"/>
      <c r="C25" s="103"/>
      <c r="D25" s="103"/>
      <c r="E25" s="107"/>
      <c r="F25" s="107"/>
    </row>
    <row r="26" spans="1:6" ht="12.75">
      <c r="A26" s="106" t="s">
        <v>41</v>
      </c>
      <c r="B26" s="112" t="s">
        <v>48</v>
      </c>
      <c r="C26" s="103">
        <f>E26/12</f>
        <v>416.6666666666667</v>
      </c>
      <c r="D26" s="103">
        <f>C26/C5</f>
        <v>0.10527202290719219</v>
      </c>
      <c r="E26" s="107">
        <v>5000</v>
      </c>
      <c r="F26" s="107"/>
    </row>
    <row r="27" spans="1:6" ht="12.75">
      <c r="A27" s="106" t="s">
        <v>43</v>
      </c>
      <c r="B27" s="112" t="s">
        <v>50</v>
      </c>
      <c r="C27" s="103">
        <f>E27/12</f>
        <v>2333.3333333333335</v>
      </c>
      <c r="D27" s="103">
        <f>C27/C5</f>
        <v>0.5895233282802763</v>
      </c>
      <c r="E27" s="107">
        <v>28000</v>
      </c>
      <c r="F27" s="107"/>
    </row>
    <row r="28" spans="1:6" ht="12.75">
      <c r="A28" s="106" t="s">
        <v>45</v>
      </c>
      <c r="B28" s="112" t="s">
        <v>52</v>
      </c>
      <c r="C28" s="103">
        <f>E28/12</f>
        <v>1666.6666666666667</v>
      </c>
      <c r="D28" s="103">
        <f>C28/C5</f>
        <v>0.42108809162876876</v>
      </c>
      <c r="E28" s="107">
        <v>20000</v>
      </c>
      <c r="F28" s="107"/>
    </row>
    <row r="29" spans="1:6" ht="12.75">
      <c r="A29" s="106" t="s">
        <v>47</v>
      </c>
      <c r="B29" s="112" t="s">
        <v>54</v>
      </c>
      <c r="C29" s="103">
        <f>E29/12</f>
        <v>1666.6666666666667</v>
      </c>
      <c r="D29" s="103">
        <f>C29/C5</f>
        <v>0.42108809162876876</v>
      </c>
      <c r="E29" s="107">
        <v>20000</v>
      </c>
      <c r="F29" s="107"/>
    </row>
    <row r="30" spans="1:6" ht="12.75">
      <c r="A30" s="106" t="s">
        <v>49</v>
      </c>
      <c r="B30" s="112" t="s">
        <v>69</v>
      </c>
      <c r="C30" s="103">
        <f>E30/12</f>
        <v>916.6666666666666</v>
      </c>
      <c r="D30" s="103">
        <f>C30/C5</f>
        <v>0.2315984503958228</v>
      </c>
      <c r="E30" s="107">
        <v>11000</v>
      </c>
      <c r="F30" s="107"/>
    </row>
    <row r="31" spans="1:6" ht="12.75">
      <c r="A31" s="106" t="s">
        <v>51</v>
      </c>
      <c r="B31" s="112" t="s">
        <v>70</v>
      </c>
      <c r="C31" s="103">
        <f>E31/12</f>
        <v>2791.6666666666665</v>
      </c>
      <c r="D31" s="103">
        <f>C31/C5</f>
        <v>0.7053225534781876</v>
      </c>
      <c r="E31" s="107">
        <v>33500</v>
      </c>
      <c r="F31" s="107"/>
    </row>
    <row r="32" spans="1:6" ht="12.75">
      <c r="A32" s="106" t="s">
        <v>53</v>
      </c>
      <c r="B32" s="112" t="s">
        <v>71</v>
      </c>
      <c r="C32" s="103">
        <f>E32/12</f>
        <v>416.6666666666667</v>
      </c>
      <c r="D32" s="103">
        <f>C32/C5</f>
        <v>0.10527202290719219</v>
      </c>
      <c r="E32" s="107">
        <v>5000</v>
      </c>
      <c r="F32" s="107"/>
    </row>
    <row r="33" spans="1:6" ht="12.75">
      <c r="A33" s="124"/>
      <c r="B33" s="125" t="s">
        <v>55</v>
      </c>
      <c r="C33" s="126">
        <f>SUM(C26:C32)</f>
        <v>10208.333333333332</v>
      </c>
      <c r="D33" s="126">
        <f>SUM(D26:D32)</f>
        <v>2.579164561226209</v>
      </c>
      <c r="E33" s="126">
        <f>SUM(E26:E32)</f>
        <v>122500</v>
      </c>
      <c r="F33" s="127"/>
    </row>
    <row r="34" spans="1:6" ht="12.75">
      <c r="A34" s="124"/>
      <c r="B34" s="128" t="s">
        <v>72</v>
      </c>
      <c r="C34" s="48"/>
      <c r="D34" s="48"/>
      <c r="E34" s="48"/>
      <c r="F34" s="48">
        <v>350626.91</v>
      </c>
    </row>
    <row r="35" spans="1:6" ht="12.75">
      <c r="A35" s="106" t="s">
        <v>73</v>
      </c>
      <c r="B35" s="112" t="s">
        <v>74</v>
      </c>
      <c r="C35" s="103">
        <f>E35/12</f>
        <v>19083.333333333332</v>
      </c>
      <c r="D35" s="103">
        <f>C35/C5</f>
        <v>4.821458649149402</v>
      </c>
      <c r="E35" s="107">
        <v>229000</v>
      </c>
      <c r="F35" s="129"/>
    </row>
    <row r="36" spans="1:6" ht="12.75">
      <c r="A36" s="106"/>
      <c r="B36" s="124" t="s">
        <v>56</v>
      </c>
      <c r="C36" s="120"/>
      <c r="D36" s="120">
        <f>SUM(D23+D33)</f>
        <v>9.47998070616473</v>
      </c>
      <c r="E36" s="120"/>
      <c r="F36" s="120"/>
    </row>
    <row r="37" spans="1:6" ht="12.75">
      <c r="A37" s="130"/>
      <c r="B37" s="124" t="s">
        <v>57</v>
      </c>
      <c r="C37" s="131"/>
      <c r="D37" s="132"/>
      <c r="E37" s="132"/>
      <c r="F37" s="132"/>
    </row>
    <row r="38" spans="1:6" ht="12.75">
      <c r="A38" s="130"/>
      <c r="B38" s="104" t="s">
        <v>58</v>
      </c>
      <c r="C38" s="133">
        <v>100</v>
      </c>
      <c r="D38" s="134">
        <f>C38*12</f>
        <v>1200</v>
      </c>
      <c r="E38" s="132"/>
      <c r="F38" s="132"/>
    </row>
    <row r="39" spans="1:6" ht="12.75">
      <c r="A39" s="130"/>
      <c r="B39" s="105" t="s">
        <v>59</v>
      </c>
      <c r="C39" s="133">
        <v>100</v>
      </c>
      <c r="D39" s="134">
        <f>C39*12</f>
        <v>1200</v>
      </c>
      <c r="E39" s="132"/>
      <c r="F39" s="132"/>
    </row>
    <row r="40" spans="1:6" ht="12.75">
      <c r="A40" s="130"/>
      <c r="B40" s="124" t="s">
        <v>60</v>
      </c>
      <c r="C40" s="133"/>
      <c r="D40" s="134"/>
      <c r="E40" s="132"/>
      <c r="F40" s="132"/>
    </row>
    <row r="41" spans="1:6" ht="12.75">
      <c r="A41" s="130"/>
      <c r="B41" s="105" t="s">
        <v>61</v>
      </c>
      <c r="C41" s="135">
        <v>350</v>
      </c>
      <c r="D41" s="134">
        <f>C41*12</f>
        <v>4200</v>
      </c>
      <c r="E41" s="132"/>
      <c r="F41" s="132"/>
    </row>
    <row r="42" spans="1:6" ht="12.75">
      <c r="A42" s="130"/>
      <c r="B42" s="105" t="s">
        <v>75</v>
      </c>
      <c r="C42" s="133">
        <v>354</v>
      </c>
      <c r="D42" s="134">
        <f>C42*12</f>
        <v>4248</v>
      </c>
      <c r="E42" s="132"/>
      <c r="F42" s="132"/>
    </row>
    <row r="43" spans="1:6" ht="12.75">
      <c r="A43" s="130"/>
      <c r="B43" s="105" t="s">
        <v>63</v>
      </c>
      <c r="C43" s="133">
        <v>350</v>
      </c>
      <c r="D43" s="134">
        <f>C43*12</f>
        <v>4200</v>
      </c>
      <c r="E43" s="132"/>
      <c r="F43" s="132"/>
    </row>
    <row r="44" spans="1:6" ht="12.75">
      <c r="A44" s="130"/>
      <c r="B44" s="105" t="s">
        <v>64</v>
      </c>
      <c r="C44" s="133">
        <v>350</v>
      </c>
      <c r="D44" s="134">
        <f>C44*12</f>
        <v>4200</v>
      </c>
      <c r="E44" s="132"/>
      <c r="F44" s="132"/>
    </row>
    <row r="45" spans="1:5" ht="12.75">
      <c r="A45" s="130"/>
      <c r="B45" s="133" t="s">
        <v>65</v>
      </c>
      <c r="C45" s="131">
        <f>SUM(C37:C44)</f>
        <v>1604</v>
      </c>
      <c r="D45" s="136">
        <f>SUM(D37:D44)</f>
        <v>19248</v>
      </c>
      <c r="E45" s="137"/>
    </row>
    <row r="46" spans="1:5" ht="0.75" customHeight="1">
      <c r="A46" s="130"/>
      <c r="B46" s="138"/>
      <c r="C46" s="138"/>
      <c r="D46" s="138"/>
      <c r="E46" s="138"/>
    </row>
    <row r="47" spans="1:5" ht="40.5" customHeight="1">
      <c r="A47" s="130"/>
      <c r="B47" s="139" t="s">
        <v>76</v>
      </c>
      <c r="C47" s="139"/>
      <c r="D47" s="139"/>
      <c r="E47" s="139"/>
    </row>
    <row r="48" spans="1:6" ht="75" customHeight="1">
      <c r="A48" s="140"/>
      <c r="B48" s="140"/>
      <c r="C48" s="141"/>
      <c r="D48" s="140"/>
      <c r="E48" s="132"/>
      <c r="F48" s="132"/>
    </row>
    <row r="49" spans="1:6" ht="12.75">
      <c r="A49" s="130"/>
      <c r="B49" s="130"/>
      <c r="C49" s="141"/>
      <c r="D49" s="132"/>
      <c r="E49" s="132"/>
      <c r="F49" s="132"/>
    </row>
    <row r="50" spans="1:6" ht="12.75">
      <c r="A50" s="142"/>
      <c r="B50" s="142"/>
      <c r="C50" s="141"/>
      <c r="D50" s="141"/>
      <c r="E50" s="141"/>
      <c r="F50" s="141"/>
    </row>
    <row r="51" spans="1:6" ht="12.75">
      <c r="A51" s="142"/>
      <c r="B51" s="142"/>
      <c r="C51" s="141"/>
      <c r="D51" s="141"/>
      <c r="E51" s="141"/>
      <c r="F51" s="141"/>
    </row>
    <row r="52" spans="1:6" ht="12.75">
      <c r="A52" s="142"/>
      <c r="B52" s="142"/>
      <c r="C52" s="141"/>
      <c r="D52" s="141"/>
      <c r="E52" s="141"/>
      <c r="F52" s="141"/>
    </row>
    <row r="53" spans="1:6" ht="12.75">
      <c r="A53" s="142"/>
      <c r="B53" s="142"/>
      <c r="C53" s="141"/>
      <c r="D53" s="141"/>
      <c r="E53" s="141"/>
      <c r="F53" s="141"/>
    </row>
    <row r="54" spans="1:6" ht="12.75">
      <c r="A54" s="142"/>
      <c r="B54" s="142"/>
      <c r="C54" s="141"/>
      <c r="D54" s="141"/>
      <c r="E54" s="141"/>
      <c r="F54" s="141"/>
    </row>
    <row r="55" spans="1:6" s="137" customFormat="1" ht="12.75">
      <c r="A55" s="142"/>
      <c r="B55" s="142"/>
      <c r="C55" s="141"/>
      <c r="D55" s="141"/>
      <c r="E55" s="141"/>
      <c r="F55" s="141"/>
    </row>
    <row r="56" spans="1:6" s="137" customFormat="1" ht="12.75">
      <c r="A56" s="142"/>
      <c r="B56" s="142"/>
      <c r="C56" s="141"/>
      <c r="D56" s="141"/>
      <c r="E56" s="141"/>
      <c r="F56" s="141"/>
    </row>
    <row r="57" spans="1:6" s="137" customFormat="1" ht="12.75">
      <c r="A57" s="142"/>
      <c r="B57" s="142"/>
      <c r="C57" s="141"/>
      <c r="D57" s="141"/>
      <c r="E57" s="141"/>
      <c r="F57" s="141"/>
    </row>
    <row r="58" spans="1:6" s="137" customFormat="1" ht="12.75">
      <c r="A58" s="142"/>
      <c r="B58" s="142"/>
      <c r="C58" s="141"/>
      <c r="D58" s="141"/>
      <c r="E58" s="141"/>
      <c r="F58" s="141"/>
    </row>
    <row r="59" spans="1:6" s="137" customFormat="1" ht="12.75">
      <c r="A59" s="142"/>
      <c r="B59" s="142"/>
      <c r="C59" s="141"/>
      <c r="D59" s="141"/>
      <c r="E59" s="141"/>
      <c r="F59" s="141"/>
    </row>
    <row r="60" spans="1:6" s="137" customFormat="1" ht="12.75">
      <c r="A60" s="142"/>
      <c r="B60" s="142"/>
      <c r="C60" s="141"/>
      <c r="D60" s="141"/>
      <c r="E60" s="141"/>
      <c r="F60" s="141"/>
    </row>
    <row r="61" spans="1:6" s="137" customFormat="1" ht="12.75">
      <c r="A61" s="72"/>
      <c r="B61" s="72"/>
      <c r="C61" s="141"/>
      <c r="D61" s="141"/>
      <c r="E61" s="141"/>
      <c r="F61" s="141"/>
    </row>
    <row r="62" spans="1:6" s="137" customFormat="1" ht="12.75">
      <c r="A62" s="72"/>
      <c r="B62" s="72"/>
      <c r="C62" s="141"/>
      <c r="D62" s="141"/>
      <c r="E62" s="141"/>
      <c r="F62" s="141"/>
    </row>
    <row r="63" spans="1:6" s="137" customFormat="1" ht="12.75">
      <c r="A63" s="72"/>
      <c r="B63" s="72"/>
      <c r="C63" s="141"/>
      <c r="D63" s="141"/>
      <c r="E63" s="141"/>
      <c r="F63" s="141"/>
    </row>
    <row r="64" spans="1:6" s="137" customFormat="1" ht="12.75">
      <c r="A64" s="72"/>
      <c r="B64" s="72"/>
      <c r="C64" s="141"/>
      <c r="D64" s="141"/>
      <c r="E64" s="141"/>
      <c r="F64" s="141"/>
    </row>
    <row r="65" spans="1:6" s="137" customFormat="1" ht="12.75">
      <c r="A65" s="72"/>
      <c r="B65" s="72"/>
      <c r="C65" s="141"/>
      <c r="D65" s="141"/>
      <c r="E65" s="141"/>
      <c r="F65" s="141"/>
    </row>
    <row r="66" spans="1:6" s="137" customFormat="1" ht="12.75">
      <c r="A66" s="72"/>
      <c r="B66" s="72"/>
      <c r="C66" s="141"/>
      <c r="D66" s="141"/>
      <c r="E66" s="141"/>
      <c r="F66" s="141"/>
    </row>
    <row r="67" spans="1:6" s="137" customFormat="1" ht="12.75">
      <c r="A67" s="72"/>
      <c r="B67" s="72"/>
      <c r="C67" s="141"/>
      <c r="D67" s="141"/>
      <c r="E67" s="141"/>
      <c r="F67" s="141"/>
    </row>
    <row r="68" spans="1:6" s="137" customFormat="1" ht="12.75">
      <c r="A68" s="72"/>
      <c r="B68" s="72"/>
      <c r="C68" s="141"/>
      <c r="D68" s="141"/>
      <c r="E68" s="141"/>
      <c r="F68" s="141"/>
    </row>
    <row r="69" spans="1:6" s="137" customFormat="1" ht="12.75">
      <c r="A69" s="72"/>
      <c r="B69" s="72"/>
      <c r="C69" s="141"/>
      <c r="D69" s="141"/>
      <c r="E69" s="141"/>
      <c r="F69" s="141"/>
    </row>
    <row r="70" spans="1:6" s="137" customFormat="1" ht="12.75">
      <c r="A70" s="72"/>
      <c r="B70" s="72"/>
      <c r="C70" s="141"/>
      <c r="D70" s="141"/>
      <c r="E70" s="141"/>
      <c r="F70" s="141"/>
    </row>
    <row r="71" spans="1:6" s="137" customFormat="1" ht="12.75">
      <c r="A71" s="72"/>
      <c r="B71" s="72"/>
      <c r="C71" s="141"/>
      <c r="D71" s="141"/>
      <c r="E71" s="141"/>
      <c r="F71" s="141"/>
    </row>
    <row r="72" spans="1:6" s="137" customFormat="1" ht="12.75">
      <c r="A72" s="72"/>
      <c r="B72" s="72"/>
      <c r="C72" s="141"/>
      <c r="D72" s="141"/>
      <c r="E72" s="141"/>
      <c r="F72" s="141"/>
    </row>
    <row r="73" spans="1:6" s="137" customFormat="1" ht="12.75">
      <c r="A73" s="72"/>
      <c r="B73" s="72"/>
      <c r="C73" s="141"/>
      <c r="D73" s="141"/>
      <c r="E73" s="141"/>
      <c r="F73" s="141"/>
    </row>
    <row r="74" spans="1:6" s="137" customFormat="1" ht="12.75">
      <c r="A74" s="72"/>
      <c r="B74" s="72"/>
      <c r="C74" s="141"/>
      <c r="D74" s="141"/>
      <c r="E74" s="141"/>
      <c r="F74" s="141"/>
    </row>
    <row r="75" spans="1:6" s="137" customFormat="1" ht="12.75">
      <c r="A75" s="72"/>
      <c r="B75" s="72"/>
      <c r="C75" s="141"/>
      <c r="D75" s="141"/>
      <c r="E75" s="141"/>
      <c r="F75" s="141"/>
    </row>
    <row r="76" spans="1:6" s="137" customFormat="1" ht="12.75">
      <c r="A76" s="72"/>
      <c r="B76" s="72"/>
      <c r="C76" s="141"/>
      <c r="D76" s="141"/>
      <c r="E76" s="141"/>
      <c r="F76" s="141"/>
    </row>
    <row r="77" spans="1:6" s="137" customFormat="1" ht="12.75">
      <c r="A77" s="72"/>
      <c r="B77" s="72"/>
      <c r="C77" s="141"/>
      <c r="D77" s="141"/>
      <c r="E77" s="141"/>
      <c r="F77" s="141"/>
    </row>
    <row r="78" spans="1:6" s="137" customFormat="1" ht="12.75">
      <c r="A78" s="72"/>
      <c r="B78" s="72"/>
      <c r="C78" s="141"/>
      <c r="D78" s="141"/>
      <c r="E78" s="141"/>
      <c r="F78" s="141"/>
    </row>
    <row r="79" spans="1:6" s="137" customFormat="1" ht="12.75">
      <c r="A79" s="72"/>
      <c r="B79" s="72"/>
      <c r="C79" s="141"/>
      <c r="D79" s="141"/>
      <c r="E79" s="141"/>
      <c r="F79" s="141"/>
    </row>
    <row r="80" spans="1:6" s="137" customFormat="1" ht="12.75">
      <c r="A80" s="72"/>
      <c r="B80" s="72"/>
      <c r="C80" s="141"/>
      <c r="D80" s="141"/>
      <c r="E80" s="141"/>
      <c r="F80" s="141"/>
    </row>
    <row r="81" spans="1:6" s="137" customFormat="1" ht="12.75">
      <c r="A81" s="72"/>
      <c r="B81" s="72"/>
      <c r="C81" s="141"/>
      <c r="D81" s="141"/>
      <c r="E81" s="141"/>
      <c r="F81" s="141"/>
    </row>
    <row r="82" spans="1:6" s="137" customFormat="1" ht="12.75">
      <c r="A82" s="72"/>
      <c r="B82" s="72"/>
      <c r="C82" s="141"/>
      <c r="D82" s="141"/>
      <c r="E82" s="141"/>
      <c r="F82" s="141"/>
    </row>
    <row r="83" spans="1:6" s="137" customFormat="1" ht="12.75">
      <c r="A83" s="72"/>
      <c r="B83" s="72"/>
      <c r="C83" s="141"/>
      <c r="D83" s="141"/>
      <c r="E83" s="141"/>
      <c r="F83" s="141"/>
    </row>
    <row r="84" spans="1:6" s="137" customFormat="1" ht="12.75">
      <c r="A84" s="72"/>
      <c r="B84" s="72"/>
      <c r="C84" s="141"/>
      <c r="D84" s="141"/>
      <c r="E84" s="141"/>
      <c r="F84" s="141"/>
    </row>
    <row r="85" spans="1:6" s="137" customFormat="1" ht="12.75">
      <c r="A85" s="72"/>
      <c r="B85" s="72"/>
      <c r="C85" s="141"/>
      <c r="D85" s="141"/>
      <c r="E85" s="141"/>
      <c r="F85" s="141"/>
    </row>
    <row r="86" spans="1:6" s="137" customFormat="1" ht="12.75">
      <c r="A86" s="72"/>
      <c r="B86" s="72"/>
      <c r="C86" s="141"/>
      <c r="D86" s="141"/>
      <c r="E86" s="141"/>
      <c r="F86" s="141"/>
    </row>
    <row r="87" spans="1:6" s="137" customFormat="1" ht="12.75">
      <c r="A87" s="72"/>
      <c r="B87" s="72"/>
      <c r="C87" s="141"/>
      <c r="D87" s="141"/>
      <c r="E87" s="141"/>
      <c r="F87" s="141"/>
    </row>
    <row r="88" spans="1:6" s="137" customFormat="1" ht="12.75">
      <c r="A88" s="72"/>
      <c r="B88" s="72"/>
      <c r="C88" s="141"/>
      <c r="D88" s="141"/>
      <c r="E88" s="141"/>
      <c r="F88" s="141"/>
    </row>
    <row r="89" spans="1:6" s="137" customFormat="1" ht="12.75">
      <c r="A89" s="72"/>
      <c r="B89" s="72"/>
      <c r="C89" s="141"/>
      <c r="D89" s="141"/>
      <c r="E89" s="141"/>
      <c r="F89" s="141"/>
    </row>
    <row r="90" spans="1:6" s="137" customFormat="1" ht="12.75">
      <c r="A90" s="72"/>
      <c r="B90" s="72"/>
      <c r="C90" s="141"/>
      <c r="D90" s="141"/>
      <c r="E90" s="141"/>
      <c r="F90" s="141"/>
    </row>
    <row r="91" spans="1:6" s="137" customFormat="1" ht="12.75">
      <c r="A91" s="72"/>
      <c r="B91" s="72"/>
      <c r="C91" s="141"/>
      <c r="D91" s="141"/>
      <c r="E91" s="141"/>
      <c r="F91" s="141"/>
    </row>
    <row r="92" spans="1:6" s="137" customFormat="1" ht="12.75">
      <c r="A92" s="72"/>
      <c r="B92" s="72"/>
      <c r="C92" s="72"/>
      <c r="D92" s="141"/>
      <c r="E92" s="141"/>
      <c r="F92" s="141"/>
    </row>
    <row r="93" spans="1:6" s="137" customFormat="1" ht="12.75">
      <c r="A93" s="72"/>
      <c r="B93" s="72"/>
      <c r="C93" s="72"/>
      <c r="D93" s="141"/>
      <c r="E93" s="141"/>
      <c r="F93" s="141"/>
    </row>
    <row r="94" spans="1:6" s="137" customFormat="1" ht="12.75">
      <c r="A94" s="72"/>
      <c r="B94" s="72"/>
      <c r="C94" s="72"/>
      <c r="D94" s="141"/>
      <c r="E94" s="141"/>
      <c r="F94" s="141"/>
    </row>
    <row r="95" spans="1:6" s="137" customFormat="1" ht="12.75">
      <c r="A95" s="72"/>
      <c r="B95" s="72"/>
      <c r="C95" s="72"/>
      <c r="D95" s="141"/>
      <c r="E95" s="141"/>
      <c r="F95" s="141"/>
    </row>
    <row r="96" spans="1:6" s="137" customFormat="1" ht="12.75">
      <c r="A96" s="72"/>
      <c r="B96" s="72"/>
      <c r="C96" s="72"/>
      <c r="D96" s="141"/>
      <c r="E96" s="141"/>
      <c r="F96" s="141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2020-11-27T03:59:00Z</cp:lastPrinted>
  <dcterms:modified xsi:type="dcterms:W3CDTF">2021-02-02T06:43:20Z</dcterms:modified>
  <cp:category/>
  <cp:version/>
  <cp:contentType/>
  <cp:contentStatus/>
  <cp:revision>14</cp:revision>
</cp:coreProperties>
</file>